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480" yWindow="64116" windowWidth="22040" windowHeight="1956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<sst xmlns="http://schemas.openxmlformats.org/spreadsheetml/2006/main" count="22" uniqueCount="21">
  <si>
    <t>Angle</t>
  </si>
  <si>
    <t>E+</t>
  </si>
  <si>
    <t>E-</t>
  </si>
  <si>
    <t>dTheta</t>
  </si>
  <si>
    <t>dE</t>
  </si>
  <si>
    <t>dN/dE</t>
  </si>
  <si>
    <t>err(dN/dE)</t>
  </si>
  <si>
    <t>dTheta/dE</t>
  </si>
  <si>
    <t>dN=N-NB</t>
  </si>
  <si>
    <t>Background</t>
  </si>
  <si>
    <t>Signal</t>
  </si>
  <si>
    <t>Determination of Q</t>
  </si>
  <si>
    <t>N/10min</t>
  </si>
  <si>
    <t>NB/10min</t>
  </si>
  <si>
    <t>E(MeV)</t>
  </si>
  <si>
    <t xml:space="preserve"> (N-B)/err(N-b)</t>
  </si>
  <si>
    <t>err(N+B)</t>
  </si>
  <si>
    <t xml:space="preserve">Q_weighted_avg= </t>
  </si>
  <si>
    <t>MeV</t>
  </si>
  <si>
    <t>err +/-</t>
  </si>
  <si>
    <t>Q = (1.87+- 0.56 ) MeV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</si>
</sst>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2"/>
      <color indexed="8"/>
      <name val="Verdana"/>
      <family val="0"/>
    </font>
    <font>
      <b/>
      <i/>
      <sz val="12"/>
      <name val="Verdana"/>
      <family val="0"/>
    </font>
    <font>
      <b/>
      <sz val="12"/>
      <name val="Verdana"/>
      <family val="0"/>
    </font>
    <font>
      <b/>
      <sz val="19.5"/>
      <color indexed="8"/>
      <name val="Verdana"/>
      <family val="0"/>
    </font>
    <font>
      <b/>
      <sz val="22"/>
      <color indexed="8"/>
      <name val="Verdana"/>
      <family val="0"/>
    </font>
    <font>
      <sz val="11"/>
      <color indexed="8"/>
      <name val="Verdana"/>
      <family val="0"/>
    </font>
    <font>
      <sz val="16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2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2" fontId="0" fillId="0" borderId="3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Sr-90 Beta Spectrum</a:t>
            </a:r>
          </a:p>
        </c:rich>
      </c:tx>
      <c:layout>
        <c:manualLayout>
          <c:xMode val="factor"/>
          <c:yMode val="factor"/>
          <c:x val="-0.006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2035"/>
          <c:w val="0.81375"/>
          <c:h val="0.7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errBars>
            <c:errDir val="y"/>
            <c:errBarType val="both"/>
            <c:errValType val="cust"/>
            <c:plus>
              <c:numRef>
                <c:f>Sheet1!$M$4:$M$12</c:f>
                <c:numCache>
                  <c:ptCount val="9"/>
                  <c:pt idx="0">
                    <c:v>24.63736998950984</c:v>
                  </c:pt>
                  <c:pt idx="1">
                    <c:v>25.903667693977237</c:v>
                  </c:pt>
                  <c:pt idx="2">
                    <c:v>26.514147167125703</c:v>
                  </c:pt>
                  <c:pt idx="3">
                    <c:v>27.27636339397171</c:v>
                  </c:pt>
                  <c:pt idx="4">
                    <c:v>27.694764848252458</c:v>
                  </c:pt>
                  <c:pt idx="5">
                    <c:v>25.826343140289914</c:v>
                  </c:pt>
                  <c:pt idx="6">
                    <c:v>24.08318915758459</c:v>
                  </c:pt>
                  <c:pt idx="7">
                    <c:v>22.24859546128699</c:v>
                  </c:pt>
                  <c:pt idx="8">
                    <c:v>21.142374511865974</c:v>
                  </c:pt>
                </c:numCache>
              </c:numRef>
            </c:plus>
            <c:minus>
              <c:numLit>
                <c:ptCount val="1"/>
                <c:pt idx="0">
                  <c:v>1</c:v>
                </c:pt>
              </c:numLit>
            </c:minus>
            <c:noEndCap val="1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Sheet1!$B$4:$B$12</c:f>
              <c:numCache/>
            </c:numRef>
          </c:xVal>
          <c:yVal>
            <c:numRef>
              <c:f>Sheet1!$K$4:$K$12</c:f>
              <c:numCache/>
            </c:numRef>
          </c:yVal>
          <c:smooth val="0"/>
        </c:ser>
        <c:axId val="42081518"/>
        <c:axId val="43189343"/>
      </c:scatterChart>
      <c:valAx>
        <c:axId val="42081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Verdana"/>
                    <a:ea typeface="Verdana"/>
                    <a:cs typeface="Verdana"/>
                  </a:rPr>
                  <a:t>Energy (MeV)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3189343"/>
        <c:crossesAt val="0.010000000000000002"/>
        <c:crossBetween val="midCat"/>
        <c:dispUnits/>
      </c:valAx>
      <c:valAx>
        <c:axId val="4318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Verdana"/>
                    <a:ea typeface="Verdana"/>
                    <a:cs typeface="Verdana"/>
                  </a:rPr>
                  <a:t>dN/dE</a:t>
                </a:r>
              </a:p>
            </c:rich>
          </c:tx>
          <c:layout>
            <c:manualLayout>
              <c:xMode val="factor"/>
              <c:yMode val="factor"/>
              <c:x val="-0.04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208151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17</xdr:row>
      <xdr:rowOff>9525</xdr:rowOff>
    </xdr:from>
    <xdr:to>
      <xdr:col>8</xdr:col>
      <xdr:colOff>571500</xdr:colOff>
      <xdr:row>54</xdr:row>
      <xdr:rowOff>114300</xdr:rowOff>
    </xdr:to>
    <xdr:graphicFrame>
      <xdr:nvGraphicFramePr>
        <xdr:cNvPr id="1" name="Chart 5"/>
        <xdr:cNvGraphicFramePr/>
      </xdr:nvGraphicFramePr>
      <xdr:xfrm>
        <a:off x="276225" y="2838450"/>
        <a:ext cx="69627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495300</xdr:colOff>
      <xdr:row>56</xdr:row>
      <xdr:rowOff>85725</xdr:rowOff>
    </xdr:from>
    <xdr:to>
      <xdr:col>7</xdr:col>
      <xdr:colOff>542925</xdr:colOff>
      <xdr:row>87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9267825"/>
          <a:ext cx="5876925" cy="505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828675</xdr:colOff>
      <xdr:row>56</xdr:row>
      <xdr:rowOff>85725</xdr:rowOff>
    </xdr:from>
    <xdr:to>
      <xdr:col>12</xdr:col>
      <xdr:colOff>533400</xdr:colOff>
      <xdr:row>84</xdr:row>
      <xdr:rowOff>38100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7975" y="9267825"/>
          <a:ext cx="3857625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2"/>
  <sheetViews>
    <sheetView tabSelected="1" workbookViewId="0" topLeftCell="A24">
      <selection activeCell="J45" sqref="J45"/>
    </sheetView>
  </sheetViews>
  <sheetFormatPr defaultColWidth="11.00390625" defaultRowHeight="12.75"/>
  <cols>
    <col min="1" max="1" width="10.75390625" style="1" customWidth="1"/>
    <col min="2" max="2" width="12.00390625" style="3" bestFit="1" customWidth="1"/>
    <col min="3" max="7" width="10.75390625" style="3" customWidth="1"/>
    <col min="11" max="13" width="10.75390625" style="3" customWidth="1"/>
  </cols>
  <sheetData>
    <row r="2" spans="8:9" ht="12.75">
      <c r="H2" s="2" t="s">
        <v>10</v>
      </c>
      <c r="I2" s="2" t="s">
        <v>9</v>
      </c>
    </row>
    <row r="3" spans="1:13" ht="12.75">
      <c r="A3" s="10" t="s">
        <v>0</v>
      </c>
      <c r="B3" s="10" t="s">
        <v>14</v>
      </c>
      <c r="C3" s="11" t="s">
        <v>1</v>
      </c>
      <c r="D3" s="11" t="s">
        <v>2</v>
      </c>
      <c r="E3" s="12" t="s">
        <v>4</v>
      </c>
      <c r="F3" s="12" t="s">
        <v>3</v>
      </c>
      <c r="G3" s="12" t="s">
        <v>7</v>
      </c>
      <c r="H3" s="17" t="s">
        <v>12</v>
      </c>
      <c r="I3" s="17" t="s">
        <v>13</v>
      </c>
      <c r="J3" s="10" t="s">
        <v>8</v>
      </c>
      <c r="K3" s="12" t="s">
        <v>5</v>
      </c>
      <c r="L3" s="12" t="s">
        <v>16</v>
      </c>
      <c r="M3" s="12" t="s">
        <v>6</v>
      </c>
    </row>
    <row r="4" spans="1:13" ht="12.75">
      <c r="A4" s="13">
        <v>90</v>
      </c>
      <c r="B4" s="11">
        <f>0.511*(SQRT((1.15/TAN(((A4)/2)*3.14159/180))^2+1)-1)</f>
        <v>0.267751846785658</v>
      </c>
      <c r="C4" s="11">
        <f aca="true" t="shared" si="0" ref="C4:C12">0.511*(SQRT((1.15/TAN(((A4+2.5)/2)*3.14159/180))^2+1)-1)</f>
        <v>0.248991559527425</v>
      </c>
      <c r="D4" s="11">
        <f aca="true" t="shared" si="1" ref="D4:D12">0.511*(SQRT((1.15/TAN(((A4-2.5)/2)*3.14159/180))^2+1)-1)</f>
        <v>0.28772079636740416</v>
      </c>
      <c r="E4" s="11">
        <f aca="true" t="shared" si="2" ref="E4:E12">D4-C4</f>
        <v>0.03872923683997917</v>
      </c>
      <c r="F4" s="11">
        <f>5*3.31459/180</f>
        <v>0.09207194444444444</v>
      </c>
      <c r="G4" s="11">
        <f>F4/E4</f>
        <v>2.377324005243527</v>
      </c>
      <c r="H4" s="18">
        <v>607</v>
      </c>
      <c r="I4" s="18">
        <v>450</v>
      </c>
      <c r="J4" s="13">
        <f>H4-I4</f>
        <v>157</v>
      </c>
      <c r="K4" s="11">
        <f aca="true" t="shared" si="3" ref="K4:K12">J4*G4</f>
        <v>373.2398688232338</v>
      </c>
      <c r="L4" s="11">
        <f>SQRT(H4+I4)</f>
        <v>32.51153641401772</v>
      </c>
      <c r="M4" s="11">
        <f>SQRT(I4+J4)</f>
        <v>24.63736998950984</v>
      </c>
    </row>
    <row r="5" spans="1:13" ht="12.75">
      <c r="A5" s="13">
        <v>80</v>
      </c>
      <c r="B5" s="11">
        <f aca="true" t="shared" si="4" ref="B5:B12">0.511*(SQRT((1.15/TAN(((A5)/2)*3.14159/180))^2+1)-1)</f>
        <v>0.3559428380554841</v>
      </c>
      <c r="C5" s="11">
        <f t="shared" si="0"/>
        <v>0.3316967922201173</v>
      </c>
      <c r="D5" s="11">
        <f t="shared" si="1"/>
        <v>0.3818797785878816</v>
      </c>
      <c r="E5" s="11">
        <f t="shared" si="2"/>
        <v>0.050182986367764304</v>
      </c>
      <c r="F5" s="11">
        <f aca="true" t="shared" si="5" ref="F5:F12">5*3.31459/180</f>
        <v>0.09207194444444444</v>
      </c>
      <c r="G5" s="11">
        <f aca="true" t="shared" si="6" ref="G5:G12">F5/E5</f>
        <v>1.8347242981854117</v>
      </c>
      <c r="H5" s="18">
        <v>671</v>
      </c>
      <c r="I5" s="18">
        <v>450</v>
      </c>
      <c r="J5" s="13">
        <f aca="true" t="shared" si="7" ref="J5:J12">H5-I5</f>
        <v>221</v>
      </c>
      <c r="K5" s="11">
        <f t="shared" si="3"/>
        <v>405.474069898976</v>
      </c>
      <c r="L5" s="11">
        <f aca="true" t="shared" si="8" ref="L5:L12">SQRT(H5+I5)</f>
        <v>33.481338085566414</v>
      </c>
      <c r="M5" s="11">
        <f aca="true" t="shared" si="9" ref="M5:M12">SQRT(I5+J5)</f>
        <v>25.903667693977237</v>
      </c>
    </row>
    <row r="6" spans="1:13" ht="12.75">
      <c r="A6" s="13">
        <v>70</v>
      </c>
      <c r="B6" s="11">
        <f t="shared" si="4"/>
        <v>0.47158082806504303</v>
      </c>
      <c r="C6" s="11">
        <f t="shared" si="0"/>
        <v>0.43949992643188385</v>
      </c>
      <c r="D6" s="11">
        <f t="shared" si="1"/>
        <v>0.5061570177445488</v>
      </c>
      <c r="E6" s="11">
        <f t="shared" si="2"/>
        <v>0.06665709131266495</v>
      </c>
      <c r="F6" s="11">
        <f t="shared" si="5"/>
        <v>0.09207194444444444</v>
      </c>
      <c r="G6" s="11">
        <f t="shared" si="6"/>
        <v>1.3812775599908398</v>
      </c>
      <c r="H6" s="18">
        <v>703</v>
      </c>
      <c r="I6" s="18">
        <v>450</v>
      </c>
      <c r="J6" s="13">
        <f t="shared" si="7"/>
        <v>253</v>
      </c>
      <c r="K6" s="11">
        <f t="shared" si="3"/>
        <v>349.46322267768244</v>
      </c>
      <c r="L6" s="11">
        <f t="shared" si="8"/>
        <v>33.95585369269929</v>
      </c>
      <c r="M6" s="11">
        <f t="shared" si="9"/>
        <v>26.514147167125703</v>
      </c>
    </row>
    <row r="7" spans="1:13" ht="12.75">
      <c r="A7" s="13">
        <v>60</v>
      </c>
      <c r="B7" s="11">
        <f t="shared" si="4"/>
        <v>0.62791206147382</v>
      </c>
      <c r="C7" s="11">
        <f t="shared" si="0"/>
        <v>0.5839679796624179</v>
      </c>
      <c r="D7" s="11">
        <f t="shared" si="1"/>
        <v>0.6757914148154247</v>
      </c>
      <c r="E7" s="11">
        <f t="shared" si="2"/>
        <v>0.09182343515300684</v>
      </c>
      <c r="F7" s="11">
        <f t="shared" si="5"/>
        <v>0.09207194444444444</v>
      </c>
      <c r="G7" s="11">
        <f t="shared" si="6"/>
        <v>1.0027063819930446</v>
      </c>
      <c r="H7" s="18">
        <v>744</v>
      </c>
      <c r="I7" s="18">
        <v>450</v>
      </c>
      <c r="J7" s="13">
        <f t="shared" si="7"/>
        <v>294</v>
      </c>
      <c r="K7" s="11">
        <f t="shared" si="3"/>
        <v>294.7956763059551</v>
      </c>
      <c r="L7" s="11">
        <f t="shared" si="8"/>
        <v>34.55430508634199</v>
      </c>
      <c r="M7" s="11">
        <f t="shared" si="9"/>
        <v>27.27636339397171</v>
      </c>
    </row>
    <row r="8" spans="1:13" ht="12.75">
      <c r="A8" s="13">
        <v>50</v>
      </c>
      <c r="B8" s="14">
        <f t="shared" si="4"/>
        <v>0.8488813271521476</v>
      </c>
      <c r="C8" s="11">
        <f t="shared" si="0"/>
        <v>0.7855804588780418</v>
      </c>
      <c r="D8" s="11">
        <f t="shared" si="1"/>
        <v>0.9189585224400214</v>
      </c>
      <c r="E8" s="14">
        <f t="shared" si="2"/>
        <v>0.13337806356197957</v>
      </c>
      <c r="F8" s="11">
        <f t="shared" si="5"/>
        <v>0.09207194444444444</v>
      </c>
      <c r="G8" s="11">
        <f t="shared" si="6"/>
        <v>0.6903080010729009</v>
      </c>
      <c r="H8" s="18">
        <v>767</v>
      </c>
      <c r="I8" s="18">
        <v>450</v>
      </c>
      <c r="J8" s="13">
        <f t="shared" si="7"/>
        <v>317</v>
      </c>
      <c r="K8" s="11">
        <f t="shared" si="3"/>
        <v>218.8276363401096</v>
      </c>
      <c r="L8" s="11">
        <f t="shared" si="8"/>
        <v>34.88552708502482</v>
      </c>
      <c r="M8" s="11">
        <f t="shared" si="9"/>
        <v>27.694764848252458</v>
      </c>
    </row>
    <row r="9" spans="1:13" ht="12.75">
      <c r="A9" s="13">
        <v>40</v>
      </c>
      <c r="B9" s="11">
        <f t="shared" si="4"/>
        <v>1.1824916509152954</v>
      </c>
      <c r="C9" s="11">
        <f t="shared" si="0"/>
        <v>1.0842014692531095</v>
      </c>
      <c r="D9" s="11">
        <f t="shared" si="1"/>
        <v>1.2940055717207428</v>
      </c>
      <c r="E9" s="11">
        <f t="shared" si="2"/>
        <v>0.20980410246763337</v>
      </c>
      <c r="F9" s="11">
        <f t="shared" si="5"/>
        <v>0.09207194444444444</v>
      </c>
      <c r="G9" s="11">
        <f t="shared" si="6"/>
        <v>0.43884720728303417</v>
      </c>
      <c r="H9" s="18">
        <v>667</v>
      </c>
      <c r="I9" s="18">
        <v>450</v>
      </c>
      <c r="J9" s="13">
        <f t="shared" si="7"/>
        <v>217</v>
      </c>
      <c r="K9" s="11">
        <f t="shared" si="3"/>
        <v>95.22984398041841</v>
      </c>
      <c r="L9" s="11">
        <f t="shared" si="8"/>
        <v>33.421549934136806</v>
      </c>
      <c r="M9" s="11">
        <f t="shared" si="9"/>
        <v>25.826343140289914</v>
      </c>
    </row>
    <row r="10" spans="1:13" ht="12.75">
      <c r="A10" s="15">
        <v>30</v>
      </c>
      <c r="B10" s="16">
        <f t="shared" si="4"/>
        <v>1.740886112650348</v>
      </c>
      <c r="C10" s="9">
        <f t="shared" si="0"/>
        <v>1.5688874654766958</v>
      </c>
      <c r="D10" s="9">
        <f t="shared" si="1"/>
        <v>1.9442931929245657</v>
      </c>
      <c r="E10" s="9">
        <f t="shared" si="2"/>
        <v>0.37540572744786993</v>
      </c>
      <c r="F10" s="9">
        <f t="shared" si="5"/>
        <v>0.09207194444444444</v>
      </c>
      <c r="G10" s="9">
        <f t="shared" si="6"/>
        <v>0.24525982880010763</v>
      </c>
      <c r="H10" s="15">
        <v>580</v>
      </c>
      <c r="I10" s="15">
        <v>450</v>
      </c>
      <c r="J10" s="15">
        <f t="shared" si="7"/>
        <v>130</v>
      </c>
      <c r="K10" s="9">
        <f t="shared" si="3"/>
        <v>31.883777744013994</v>
      </c>
      <c r="L10" s="9">
        <f t="shared" si="8"/>
        <v>32.09361307176243</v>
      </c>
      <c r="M10" s="9">
        <f t="shared" si="9"/>
        <v>24.08318915758459</v>
      </c>
    </row>
    <row r="11" spans="1:13" ht="12.75">
      <c r="A11" s="19">
        <v>20</v>
      </c>
      <c r="B11" s="16">
        <f t="shared" si="4"/>
        <v>2.860679276924565</v>
      </c>
      <c r="C11" s="20">
        <f t="shared" si="0"/>
        <v>2.4871860296983126</v>
      </c>
      <c r="D11" s="20">
        <f t="shared" si="1"/>
        <v>3.341070659779589</v>
      </c>
      <c r="E11" s="20">
        <f t="shared" si="2"/>
        <v>0.8538846300812764</v>
      </c>
      <c r="F11" s="20">
        <f t="shared" si="5"/>
        <v>0.09207194444444444</v>
      </c>
      <c r="G11" s="20">
        <f t="shared" si="6"/>
        <v>0.10782714807231118</v>
      </c>
      <c r="H11" s="19">
        <v>495</v>
      </c>
      <c r="I11" s="19">
        <v>450</v>
      </c>
      <c r="J11" s="19">
        <f t="shared" si="7"/>
        <v>45</v>
      </c>
      <c r="K11" s="20">
        <f t="shared" si="3"/>
        <v>4.852221663254003</v>
      </c>
      <c r="L11" s="20">
        <f t="shared" si="8"/>
        <v>30.740852297878796</v>
      </c>
      <c r="M11" s="20">
        <f t="shared" si="9"/>
        <v>22.24859546128699</v>
      </c>
    </row>
    <row r="12" spans="1:13" ht="12.75">
      <c r="A12" s="13">
        <v>10</v>
      </c>
      <c r="B12" s="11">
        <f t="shared" si="4"/>
        <v>6.225285576501925</v>
      </c>
      <c r="C12" s="11">
        <f t="shared" si="0"/>
        <v>4.879075475232043</v>
      </c>
      <c r="D12" s="11">
        <f t="shared" si="1"/>
        <v>8.469364248185581</v>
      </c>
      <c r="E12" s="11">
        <f t="shared" si="2"/>
        <v>3.5902887729535378</v>
      </c>
      <c r="F12" s="11">
        <f t="shared" si="5"/>
        <v>0.09207194444444444</v>
      </c>
      <c r="G12" s="11">
        <f t="shared" si="6"/>
        <v>0.025644718368629107</v>
      </c>
      <c r="H12" s="18">
        <v>447</v>
      </c>
      <c r="I12" s="18">
        <v>450</v>
      </c>
      <c r="J12" s="13">
        <f t="shared" si="7"/>
        <v>-3</v>
      </c>
      <c r="K12" s="11">
        <f t="shared" si="3"/>
        <v>-0.07693415510588732</v>
      </c>
      <c r="L12" s="11">
        <f t="shared" si="8"/>
        <v>29.949958263743873</v>
      </c>
      <c r="M12" s="11">
        <f t="shared" si="9"/>
        <v>21.142374511865974</v>
      </c>
    </row>
    <row r="13" spans="1:13" ht="12.75">
      <c r="A13"/>
      <c r="B13"/>
      <c r="C13"/>
      <c r="D13"/>
      <c r="E13"/>
      <c r="F13"/>
      <c r="G13"/>
      <c r="K13"/>
      <c r="L13"/>
      <c r="M13"/>
    </row>
    <row r="15" spans="10:11" ht="15.75">
      <c r="J15" s="8"/>
      <c r="K15" s="5"/>
    </row>
    <row r="16" spans="10:11" ht="12.75">
      <c r="J16" s="6"/>
      <c r="K16" s="5"/>
    </row>
    <row r="17" spans="10:11" ht="15.75">
      <c r="J17" s="21" t="s">
        <v>11</v>
      </c>
      <c r="K17" s="22"/>
    </row>
    <row r="18" spans="10:11" ht="12.75">
      <c r="J18" s="23" t="s">
        <v>14</v>
      </c>
      <c r="K18" s="24" t="s">
        <v>15</v>
      </c>
    </row>
    <row r="19" spans="10:11" ht="12.75">
      <c r="J19" s="14">
        <f>B4</f>
        <v>0.267751846785658</v>
      </c>
      <c r="K19" s="14">
        <f>(H4-I4)/SQRT(H4+I4)</f>
        <v>4.82905507757879</v>
      </c>
    </row>
    <row r="20" spans="10:11" ht="12.75">
      <c r="J20" s="14">
        <f aca="true" t="shared" si="10" ref="J20:J27">B5</f>
        <v>0.3559428380554841</v>
      </c>
      <c r="K20" s="14">
        <f aca="true" t="shared" si="11" ref="K20:K27">(H5-I5)/SQRT(H5+I5)</f>
        <v>6.600691986538963</v>
      </c>
    </row>
    <row r="21" spans="10:11" ht="12.75">
      <c r="J21" s="14">
        <f t="shared" si="10"/>
        <v>0.47158082806504303</v>
      </c>
      <c r="K21" s="14">
        <f t="shared" si="11"/>
        <v>7.450850810280069</v>
      </c>
    </row>
    <row r="22" spans="10:11" ht="12.75">
      <c r="J22" s="14">
        <f t="shared" si="10"/>
        <v>0.62791206147382</v>
      </c>
      <c r="K22" s="14">
        <f t="shared" si="11"/>
        <v>8.508346478546521</v>
      </c>
    </row>
    <row r="23" spans="10:12" ht="12.75">
      <c r="J23" s="14">
        <f t="shared" si="10"/>
        <v>0.8488813271521476</v>
      </c>
      <c r="K23" s="14">
        <f t="shared" si="11"/>
        <v>9.086862847948122</v>
      </c>
      <c r="L23" s="5"/>
    </row>
    <row r="24" spans="10:11" ht="12.75">
      <c r="J24" s="14">
        <f t="shared" si="10"/>
        <v>1.1824916509152954</v>
      </c>
      <c r="K24" s="14">
        <f t="shared" si="11"/>
        <v>6.492816773238753</v>
      </c>
    </row>
    <row r="25" spans="10:11" ht="12.75">
      <c r="J25" s="9">
        <f t="shared" si="10"/>
        <v>1.740886112650348</v>
      </c>
      <c r="K25" s="9">
        <f t="shared" si="11"/>
        <v>4.0506501935234125</v>
      </c>
    </row>
    <row r="26" spans="10:11" ht="12.75">
      <c r="J26" s="9">
        <f t="shared" si="10"/>
        <v>2.860679276924565</v>
      </c>
      <c r="K26" s="9">
        <f t="shared" si="11"/>
        <v>1.4638501094227998</v>
      </c>
    </row>
    <row r="27" spans="10:11" ht="12.75">
      <c r="J27" s="14">
        <f t="shared" si="10"/>
        <v>6.225285576501925</v>
      </c>
      <c r="K27" s="14">
        <f t="shared" si="11"/>
        <v>-0.10016708449412667</v>
      </c>
    </row>
    <row r="28" ht="12.75">
      <c r="J28" s="4"/>
    </row>
    <row r="30" spans="10:13" ht="12.75">
      <c r="J30" s="25" t="s">
        <v>17</v>
      </c>
      <c r="K30" s="16"/>
      <c r="L30" s="16">
        <f>(J$25*K$25^2+J$26*K$26^2)/(K$25^2+K$26^2)</f>
        <v>1.8702379211590332</v>
      </c>
      <c r="M30" s="16" t="s">
        <v>18</v>
      </c>
    </row>
    <row r="31" spans="11:12" ht="12.75">
      <c r="K31" s="16" t="s">
        <v>19</v>
      </c>
      <c r="L31" s="16">
        <f>ABS(J$25-J$26)/2</f>
        <v>0.5598965821371084</v>
      </c>
    </row>
    <row r="33" ht="15.75">
      <c r="J33" s="7" t="s">
        <v>20</v>
      </c>
    </row>
    <row r="41" ht="12.75">
      <c r="L41"/>
    </row>
    <row r="42" ht="12.75">
      <c r="L42"/>
    </row>
    <row r="43" ht="12.75">
      <c r="L43"/>
    </row>
    <row r="44" ht="12.75">
      <c r="L44"/>
    </row>
    <row r="45" ht="12.75">
      <c r="L45"/>
    </row>
    <row r="46" ht="12.75">
      <c r="L46"/>
    </row>
    <row r="47" ht="12.75">
      <c r="L47"/>
    </row>
    <row r="48" ht="12.75">
      <c r="L48"/>
    </row>
    <row r="49" ht="12.75">
      <c r="L49"/>
    </row>
    <row r="50" ht="12.75">
      <c r="L50"/>
    </row>
    <row r="51" ht="12.75">
      <c r="L51"/>
    </row>
    <row r="52" ht="12.75">
      <c r="L52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Lucien Cremaldi</cp:lastModifiedBy>
  <dcterms:created xsi:type="dcterms:W3CDTF">2014-04-09T20:30:51Z</dcterms:created>
  <dcterms:modified xsi:type="dcterms:W3CDTF">2014-04-09T20:30:51Z</dcterms:modified>
  <cp:category/>
  <cp:version/>
  <cp:contentType/>
  <cp:contentStatus/>
</cp:coreProperties>
</file>