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65516" windowWidth="16720" windowHeight="173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<sst xmlns="http://schemas.openxmlformats.org/spreadsheetml/2006/main" count="24" uniqueCount="24">
  <si>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xavg</t>
  </si>
  <si>
    <t>yavg</t>
  </si>
  <si>
    <t>sumdxdy</t>
  </si>
  <si>
    <t>sx2</t>
  </si>
  <si>
    <t>b</t>
  </si>
  <si>
    <t>sig_b</t>
  </si>
  <si>
    <t>a</t>
  </si>
  <si>
    <t>sig_a</t>
  </si>
  <si>
    <t>sig</t>
  </si>
  <si>
    <t>sumx2</t>
  </si>
  <si>
    <t>NPTS</t>
  </si>
  <si>
    <t>y=a + bx</t>
  </si>
  <si>
    <t>y-fit</t>
  </si>
  <si>
    <t>HALL CALCULATOR</t>
  </si>
  <si>
    <t>I(A)</t>
  </si>
  <si>
    <t>VH(mV)</t>
  </si>
  <si>
    <t>SLOPE= B/nqt</t>
  </si>
  <si>
    <t>t(m)</t>
  </si>
  <si>
    <t>B(T)</t>
  </si>
  <si>
    <t>q (C )</t>
  </si>
  <si>
    <t xml:space="preserve">T (K) </t>
  </si>
  <si>
    <t>RH=1/nq</t>
  </si>
  <si>
    <t>p (#/m3)</t>
  </si>
  <si>
    <t>VH(V)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</si>
</sst>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HALL VOLTAGE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Sheet1!$B$6:$B$16</c:f>
              <c:numCache/>
            </c:numRef>
          </c:xVal>
          <c:yVal>
            <c:numRef>
              <c:f>Sheet1!$C$6:$C$16</c:f>
              <c:numCache/>
            </c:numRef>
          </c:yVal>
          <c:smooth val="0"/>
        </c:ser>
        <c:axId val="24977977"/>
        <c:axId val="41250486"/>
      </c:scatterChart>
      <c:valAx>
        <c:axId val="249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0486"/>
        <c:crosses val="autoZero"/>
        <c:crossBetween val="midCat"/>
        <c:dispUnits/>
      </c:valAx>
      <c:valAx>
        <c:axId val="4125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VH(mV)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79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21</xdr:row>
      <xdr:rowOff>38100</xdr:rowOff>
    </xdr:from>
    <xdr:to>
      <xdr:col>5</xdr:col>
      <xdr:colOff>514350</xdr:colOff>
      <xdr:row>48</xdr:row>
      <xdr:rowOff>0</xdr:rowOff>
    </xdr:to>
    <xdr:graphicFrame>
      <xdr:nvGraphicFramePr>
        <xdr:cNvPr id="1" name="Shape 1"/>
        <xdr:cNvGraphicFramePr/>
      </xdr:nvGraphicFramePr>
      <xdr:xfrm>
        <a:off x="476250" y="357187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C5" sqref="C5"/>
    </sheetView>
  </sheetViews>
  <sheetFormatPr defaultColWidth="11.00390625" defaultRowHeight="12.75"/>
  <cols>
    <col min="1" max="3" width="10.75390625" style="1" customWidth="1"/>
    <col min="4" max="5" width="12.00390625" style="1" bestFit="1" customWidth="1"/>
    <col min="6" max="6" width="10.75390625" style="1" customWidth="1"/>
    <col min="7" max="7" width="12.00390625" style="1" bestFit="1" customWidth="1"/>
    <col min="8" max="8" width="12.00390625" style="1" customWidth="1"/>
    <col min="9" max="9" width="10.75390625" style="1" customWidth="1"/>
  </cols>
  <sheetData>
    <row r="1" spans="1:3" ht="18">
      <c r="A1" s="5"/>
      <c r="B1" s="6" t="s">
        <v>13</v>
      </c>
      <c r="C1" s="7"/>
    </row>
    <row r="2" spans="1:8" ht="12.75">
      <c r="A2" s="9" t="s">
        <v>10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8</v>
      </c>
      <c r="G2" s="4" t="s">
        <v>9</v>
      </c>
      <c r="H2" s="4" t="s">
        <v>12</v>
      </c>
    </row>
    <row r="3" spans="1:7" ht="12.75">
      <c r="A3" s="8">
        <v>11</v>
      </c>
      <c r="B3" s="3">
        <f>SUM(B6:B16)/A3</f>
        <v>0.0025</v>
      </c>
      <c r="C3" s="1">
        <f>SUM(C6:C16)/A3</f>
        <v>0.0005593363636363637</v>
      </c>
      <c r="D3" s="1">
        <f>SUM(D6:D16)</f>
        <v>6.22005E-06</v>
      </c>
      <c r="E3" s="1">
        <f>SUM(E6:E16)/A3</f>
        <v>2.4999999999999998E-06</v>
      </c>
      <c r="F3" s="1">
        <f>SQRT(SUM(F6:F16)/(A3-2))</f>
        <v>1.4013953724409808E-05</v>
      </c>
      <c r="G3" s="1">
        <f>SUM(G6:G16)</f>
        <v>9.625E-05</v>
      </c>
    </row>
    <row r="5" spans="1:4" ht="12.75">
      <c r="A5" s="9" t="s">
        <v>15</v>
      </c>
      <c r="B5" s="2" t="s">
        <v>14</v>
      </c>
      <c r="C5" s="2" t="s">
        <v>23</v>
      </c>
      <c r="D5" s="1">
        <v>0.000109</v>
      </c>
    </row>
    <row r="6" spans="1:8" ht="12.75">
      <c r="A6" s="11">
        <f>0.000109</f>
        <v>0.000109</v>
      </c>
      <c r="B6" s="11">
        <v>0</v>
      </c>
      <c r="C6" s="11">
        <f>A6-0.000109</f>
        <v>0</v>
      </c>
      <c r="D6" s="1">
        <f>(B6-B3)*(C6-C3)</f>
        <v>1.3983409090909092E-06</v>
      </c>
      <c r="E6" s="1">
        <f>(B6-B3)^2</f>
        <v>6.25E-06</v>
      </c>
      <c r="F6" s="1">
        <f>(C6-(C20+B20*B6))^2</f>
        <v>3.748778925619857E-11</v>
      </c>
      <c r="G6" s="1">
        <f aca="true" t="shared" si="0" ref="G6:G16">B6*B6</f>
        <v>0</v>
      </c>
      <c r="H6" s="1">
        <f>C20+B20*B6</f>
        <v>-6.122727272727291E-06</v>
      </c>
    </row>
    <row r="7" spans="1:8" ht="12.75">
      <c r="A7" s="11">
        <f>0.000236</f>
        <v>0.000236</v>
      </c>
      <c r="B7" s="11">
        <v>0.0005</v>
      </c>
      <c r="C7" s="11">
        <f aca="true" t="shared" si="1" ref="C7:C16">A7-0.000109</f>
        <v>0.000127</v>
      </c>
      <c r="D7" s="1">
        <f>(B7-B3)*(C7-C3)</f>
        <v>8.646727272727274E-07</v>
      </c>
      <c r="E7" s="1">
        <f>(B7-B3)^2</f>
        <v>4E-06</v>
      </c>
      <c r="F7" s="1">
        <f>(C7-(C20+B20*B7))^2</f>
        <v>4.012373190082649E-10</v>
      </c>
      <c r="G7" s="1">
        <f t="shared" si="0"/>
        <v>2.5E-07</v>
      </c>
      <c r="H7" s="1">
        <f>C20+B20*B7</f>
        <v>0.0001069690909090909</v>
      </c>
    </row>
    <row r="8" spans="1:8" ht="12.75">
      <c r="A8" s="11">
        <v>0.000325</v>
      </c>
      <c r="B8" s="11">
        <v>0.001</v>
      </c>
      <c r="C8" s="11">
        <f t="shared" si="1"/>
        <v>0.000216</v>
      </c>
      <c r="D8" s="1">
        <f>(B8-B3)*(C8-C3)</f>
        <v>5.150045454545455E-07</v>
      </c>
      <c r="E8" s="1">
        <f>(B8-B3)^2</f>
        <v>2.25E-06</v>
      </c>
      <c r="F8" s="1">
        <f>(C8-(C20+B20*B8))^2</f>
        <v>1.649098264462809E-11</v>
      </c>
      <c r="G8" s="1">
        <f t="shared" si="0"/>
        <v>1E-06</v>
      </c>
      <c r="H8" s="1">
        <f>C20+B20*B8</f>
        <v>0.00022006090909090908</v>
      </c>
    </row>
    <row r="9" spans="1:8" ht="12.75">
      <c r="A9" s="11">
        <v>0.000445</v>
      </c>
      <c r="B9" s="11">
        <v>0.0015</v>
      </c>
      <c r="C9" s="11">
        <f t="shared" si="1"/>
        <v>0.000336</v>
      </c>
      <c r="D9" s="1">
        <f>(B9-B3)*(C9-C3)</f>
        <v>2.2333636363636368E-07</v>
      </c>
      <c r="E9" s="1">
        <f>(B9-B3)^2</f>
        <v>1E-06</v>
      </c>
      <c r="F9" s="1">
        <f>(C9-(C20+B20*B9))^2</f>
        <v>8.10696198347107E-12</v>
      </c>
      <c r="G9" s="1">
        <f t="shared" si="0"/>
        <v>2.25E-06</v>
      </c>
      <c r="H9" s="1">
        <f>C20+B20*B9</f>
        <v>0.00033315272727272725</v>
      </c>
    </row>
    <row r="10" spans="1:8" ht="12.75">
      <c r="A10" s="11">
        <v>0.000526</v>
      </c>
      <c r="B10" s="11">
        <v>0.002</v>
      </c>
      <c r="C10" s="11">
        <f t="shared" si="1"/>
        <v>0.000417</v>
      </c>
      <c r="D10" s="1">
        <f>(B10-B3)*(C10-C3)</f>
        <v>7.116818181818183E-08</v>
      </c>
      <c r="E10" s="1">
        <f>(B10-B3)^2</f>
        <v>2.5E-07</v>
      </c>
      <c r="F10" s="1">
        <f>(C10-(C20+B20*B10))^2</f>
        <v>8.552434388429753E-10</v>
      </c>
      <c r="G10" s="1">
        <f t="shared" si="0"/>
        <v>4E-06</v>
      </c>
      <c r="H10" s="1">
        <f>C20+B20*B10</f>
        <v>0.00044624454545454545</v>
      </c>
    </row>
    <row r="11" spans="1:8" ht="12.75">
      <c r="A11" s="11">
        <v>0.000663</v>
      </c>
      <c r="B11" s="11">
        <v>0.0025</v>
      </c>
      <c r="C11" s="11">
        <f t="shared" si="1"/>
        <v>0.0005539999999999999</v>
      </c>
      <c r="D11" s="1">
        <f>(B11-B3)*(C11-C3)</f>
        <v>0</v>
      </c>
      <c r="E11" s="1">
        <f>(B11-B3)^2</f>
        <v>0</v>
      </c>
      <c r="F11" s="1">
        <f>(C11-(C20+B20*B11))^2</f>
        <v>2.8476776859505252E-11</v>
      </c>
      <c r="G11" s="1">
        <f t="shared" si="0"/>
        <v>6.25E-06</v>
      </c>
      <c r="H11" s="1">
        <f>C20+B20*B11</f>
        <v>0.0005593363636363637</v>
      </c>
    </row>
    <row r="12" spans="1:8" ht="12.75">
      <c r="A12" s="11">
        <v>0.000782</v>
      </c>
      <c r="B12" s="11">
        <v>0.003</v>
      </c>
      <c r="C12" s="11">
        <f t="shared" si="1"/>
        <v>0.000673</v>
      </c>
      <c r="D12" s="1">
        <f>(B12-B3)*(C12-C3)</f>
        <v>5.683181818181817E-08</v>
      </c>
      <c r="E12" s="1">
        <f>(B12-B3)^2</f>
        <v>2.5E-07</v>
      </c>
      <c r="F12" s="1">
        <f>(C12-(C20+B20*B12))^2</f>
        <v>3.269760330578564E-13</v>
      </c>
      <c r="G12" s="1">
        <f t="shared" si="0"/>
        <v>9E-06</v>
      </c>
      <c r="H12" s="1">
        <f>C20+B20*B12</f>
        <v>0.0006724281818181818</v>
      </c>
    </row>
    <row r="13" spans="1:8" ht="12.75">
      <c r="A13" s="11">
        <v>0.000887</v>
      </c>
      <c r="B13" s="11">
        <v>0.0035</v>
      </c>
      <c r="C13" s="11">
        <f t="shared" si="1"/>
        <v>0.0007779999999999999</v>
      </c>
      <c r="D13" s="1">
        <f>(B13-B3)*(C13-C3)</f>
        <v>2.1866363636363628E-07</v>
      </c>
      <c r="E13" s="1">
        <f>(B13-B3)^2</f>
        <v>1E-06</v>
      </c>
      <c r="F13" s="1">
        <f>(C13-(C20+B20*B13))^2</f>
        <v>5.655040000000177E-11</v>
      </c>
      <c r="G13" s="1">
        <f t="shared" si="0"/>
        <v>1.2250000000000001E-05</v>
      </c>
      <c r="H13" s="1">
        <f>C20+B20*B13</f>
        <v>0.0007855200000000001</v>
      </c>
    </row>
    <row r="14" spans="1:8" ht="12.75">
      <c r="A14" s="11">
        <v>0.0010007</v>
      </c>
      <c r="B14" s="11">
        <v>0.004</v>
      </c>
      <c r="C14" s="11">
        <f t="shared" si="1"/>
        <v>0.0008916999999999999</v>
      </c>
      <c r="D14" s="1">
        <f>(B14-B3)*(C14-C3)</f>
        <v>4.985454545454544E-07</v>
      </c>
      <c r="E14" s="1">
        <f>(B14-B3)^2</f>
        <v>2.25E-06</v>
      </c>
      <c r="F14" s="1">
        <f>(C14-(C20+B20*B14))^2</f>
        <v>4.777323057851354E-11</v>
      </c>
      <c r="G14" s="1">
        <f t="shared" si="0"/>
        <v>1.6E-05</v>
      </c>
      <c r="H14" s="1">
        <f>C20+B20*B14</f>
        <v>0.0008986118181818182</v>
      </c>
    </row>
    <row r="15" spans="1:8" ht="12.75">
      <c r="A15" s="11">
        <v>0.001128</v>
      </c>
      <c r="B15" s="11">
        <v>0.0045</v>
      </c>
      <c r="C15" s="11">
        <f t="shared" si="1"/>
        <v>0.0010190000000000002</v>
      </c>
      <c r="D15" s="1">
        <f>(B15-B3)*(C15-C3)</f>
        <v>9.193272727272728E-07</v>
      </c>
      <c r="E15" s="1">
        <f>(B15-B3)^2</f>
        <v>3.999999999999998E-06</v>
      </c>
      <c r="F15" s="1">
        <f>(C15-(C20+B20*B15))^2</f>
        <v>5.323692231405213E-11</v>
      </c>
      <c r="G15" s="1">
        <f t="shared" si="0"/>
        <v>2.0249999999999998E-05</v>
      </c>
      <c r="H15" s="1">
        <f>C20+B20*B15</f>
        <v>0.0010117036363636363</v>
      </c>
    </row>
    <row r="16" spans="1:8" ht="12.75">
      <c r="A16" s="11">
        <v>0.00125</v>
      </c>
      <c r="B16" s="11">
        <v>0.005</v>
      </c>
      <c r="C16" s="11">
        <f t="shared" si="1"/>
        <v>0.001141</v>
      </c>
      <c r="D16" s="1">
        <f>(B16-B3)*(C16-C3)</f>
        <v>1.454159090909091E-06</v>
      </c>
      <c r="E16" s="1">
        <f>(B16-B3)^2</f>
        <v>6.25E-06</v>
      </c>
      <c r="F16" s="1">
        <f>(C16-(C20+B20*B16))^2</f>
        <v>2.6258729338842724E-10</v>
      </c>
      <c r="G16" s="1">
        <f t="shared" si="0"/>
        <v>2.5E-05</v>
      </c>
      <c r="H16" s="1">
        <f>C20+B20*B16</f>
        <v>0.0011247954545454547</v>
      </c>
    </row>
    <row r="18" ht="18">
      <c r="B18" s="10" t="s">
        <v>11</v>
      </c>
    </row>
    <row r="19" spans="2:8" ht="12.75">
      <c r="B19" s="2" t="s">
        <v>4</v>
      </c>
      <c r="C19" s="2" t="s">
        <v>6</v>
      </c>
      <c r="D19" s="2" t="s">
        <v>5</v>
      </c>
      <c r="E19" s="2" t="s">
        <v>7</v>
      </c>
      <c r="G19" s="4" t="s">
        <v>20</v>
      </c>
      <c r="H19" s="4">
        <v>297</v>
      </c>
    </row>
    <row r="20" spans="2:8" ht="12.75">
      <c r="B20" s="12">
        <f>(D3/E3)/A3</f>
        <v>0.22618363636363636</v>
      </c>
      <c r="C20" s="13">
        <f>C3-B20*B3</f>
        <v>-6.122727272727291E-06</v>
      </c>
      <c r="D20" s="12">
        <f>F3/SQRT(E3*A3)</f>
        <v>0.0026723561207287376</v>
      </c>
      <c r="E20" s="13">
        <f>D20*SQRT(G3/A3)</f>
        <v>7.9049360095429E-06</v>
      </c>
      <c r="G20" s="4" t="s">
        <v>19</v>
      </c>
      <c r="H20" s="4">
        <f>0.0000000000000000001602</f>
        <v>1.602E-19</v>
      </c>
    </row>
    <row r="21" spans="7:8" ht="12.75">
      <c r="G21" s="4" t="s">
        <v>17</v>
      </c>
      <c r="H21" s="4">
        <v>0.001</v>
      </c>
    </row>
    <row r="22" spans="7:8" ht="12.75">
      <c r="G22" s="4" t="s">
        <v>18</v>
      </c>
      <c r="H22" s="4">
        <v>0.2</v>
      </c>
    </row>
    <row r="23" ht="12.75">
      <c r="H23" s="3"/>
    </row>
    <row r="24" ht="12.75">
      <c r="G24" s="4" t="s">
        <v>16</v>
      </c>
    </row>
    <row r="25" spans="7:8" ht="12.75">
      <c r="G25" s="4" t="s">
        <v>22</v>
      </c>
      <c r="H25" s="14">
        <f>H22/(B$20*H20*H21)</f>
        <v>5.519583426802461E+21</v>
      </c>
    </row>
    <row r="26" spans="2:8" ht="12.75">
      <c r="B26"/>
      <c r="G26" s="4" t="s">
        <v>21</v>
      </c>
      <c r="H26" s="14">
        <f>1/(H25*H20)</f>
        <v>0.001130918181818182</v>
      </c>
    </row>
    <row r="27" ht="12.75">
      <c r="B27"/>
    </row>
    <row r="28" spans="2:8" ht="12.75">
      <c r="B28"/>
      <c r="H28" s="15"/>
    </row>
    <row r="29" ht="12.75">
      <c r="B29"/>
    </row>
    <row r="30" ht="12.75">
      <c r="B30"/>
    </row>
    <row r="31" ht="12.75">
      <c r="B31"/>
    </row>
    <row r="32" spans="2:8" ht="12.75">
      <c r="B32"/>
      <c r="G32" s="11">
        <f>0.000109</f>
        <v>0.000109</v>
      </c>
      <c r="H32" s="1">
        <f>G32-0.000109</f>
        <v>0</v>
      </c>
    </row>
    <row r="33" spans="2:8" ht="12.75">
      <c r="B33"/>
      <c r="G33" s="11">
        <f>0.000236</f>
        <v>0.000236</v>
      </c>
      <c r="H33" s="1">
        <f aca="true" t="shared" si="2" ref="H33:H42">G33-0.000109</f>
        <v>0.000127</v>
      </c>
    </row>
    <row r="34" spans="2:8" ht="12.75">
      <c r="B34"/>
      <c r="G34" s="11">
        <v>0.000325</v>
      </c>
      <c r="H34" s="1">
        <f t="shared" si="2"/>
        <v>0.000216</v>
      </c>
    </row>
    <row r="35" spans="2:8" ht="12.75">
      <c r="B35"/>
      <c r="G35" s="11">
        <v>0.000445</v>
      </c>
      <c r="H35" s="1">
        <f t="shared" si="2"/>
        <v>0.000336</v>
      </c>
    </row>
    <row r="36" spans="2:8" ht="12.75">
      <c r="B36"/>
      <c r="G36" s="11">
        <v>0.000526</v>
      </c>
      <c r="H36" s="1">
        <f t="shared" si="2"/>
        <v>0.000417</v>
      </c>
    </row>
    <row r="37" spans="2:8" ht="12.75">
      <c r="B37"/>
      <c r="G37" s="11">
        <v>0.000663</v>
      </c>
      <c r="H37" s="1">
        <f t="shared" si="2"/>
        <v>0.0005539999999999999</v>
      </c>
    </row>
    <row r="38" spans="2:8" ht="12.75">
      <c r="B38"/>
      <c r="G38" s="11">
        <v>0.000782</v>
      </c>
      <c r="H38" s="1">
        <f t="shared" si="2"/>
        <v>0.000673</v>
      </c>
    </row>
    <row r="39" spans="2:8" ht="12.75">
      <c r="B39"/>
      <c r="G39" s="11">
        <v>0.000887</v>
      </c>
      <c r="H39" s="1">
        <f t="shared" si="2"/>
        <v>0.0007779999999999999</v>
      </c>
    </row>
    <row r="40" spans="7:8" ht="12.75">
      <c r="G40" s="11">
        <v>0.0010007</v>
      </c>
      <c r="H40" s="1">
        <f t="shared" si="2"/>
        <v>0.0008916999999999999</v>
      </c>
    </row>
    <row r="41" spans="7:8" ht="12.75">
      <c r="G41" s="11">
        <v>0.001128</v>
      </c>
      <c r="H41" s="1">
        <f t="shared" si="2"/>
        <v>0.0010190000000000002</v>
      </c>
    </row>
    <row r="42" spans="7:8" ht="12.75">
      <c r="G42" s="11">
        <v>0.00125</v>
      </c>
      <c r="H42" s="1">
        <f t="shared" si="2"/>
        <v>0.001141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2007-01-11T03:52:41Z</dcterms:created>
  <cp:category/>
  <cp:version/>
  <cp:contentType/>
  <cp:contentStatus/>
</cp:coreProperties>
</file>