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0" yWindow="580" windowWidth="18820" windowHeight="1692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<sst xmlns="http://schemas.openxmlformats.org/spreadsheetml/2006/main" count="20" uniqueCount="19">
  <si>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xavg</t>
  </si>
  <si>
    <t>yavg</t>
  </si>
  <si>
    <t>sumdxdy</t>
  </si>
  <si>
    <t>sx2</t>
  </si>
  <si>
    <t>b</t>
  </si>
  <si>
    <t>sig_b</t>
  </si>
  <si>
    <t>a</t>
  </si>
  <si>
    <t>sig_a</t>
  </si>
  <si>
    <t>sig</t>
  </si>
  <si>
    <t>sumx2</t>
  </si>
  <si>
    <t>ln(P)</t>
  </si>
  <si>
    <t>ln( R)</t>
  </si>
  <si>
    <t>y=a+bx</t>
  </si>
  <si>
    <t xml:space="preserve">            STEPHAN's LAW CALCULATOR</t>
  </si>
  <si>
    <t>Npts</t>
  </si>
  <si>
    <t>V (volts)</t>
  </si>
  <si>
    <t>R(ohms)</t>
  </si>
  <si>
    <t>P(W/m2)</t>
  </si>
  <si>
    <t>I(amps)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</si>
</sst>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6"/>
      <name val="Verdana"/>
      <family val="0"/>
    </font>
    <font>
      <sz val="16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5"/>
      <color indexed="8"/>
      <name val="Verdana"/>
      <family val="0"/>
    </font>
    <font>
      <sz val="14.25"/>
      <color indexed="8"/>
      <name val="Verdana"/>
      <family val="0"/>
    </font>
    <font>
      <b/>
      <sz val="16.25"/>
      <color indexed="8"/>
      <name val="Verdana"/>
      <family val="0"/>
    </font>
    <font>
      <b/>
      <sz val="18"/>
      <color indexed="8"/>
      <name val="Verdana"/>
      <family val="0"/>
    </font>
    <font>
      <sz val="13.8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EC18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8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34" borderId="0" xfId="0" applyNumberFormat="1" applyFill="1" applyAlignment="1">
      <alignment horizontal="center"/>
    </xf>
    <xf numFmtId="0" fontId="1" fillId="34" borderId="14" xfId="0" applyFon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Stephan's Law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975"/>
          <c:w val="0.68825"/>
          <c:h val="0.79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Sheet1!$D$7:$D$20</c:f>
              <c:numCache/>
            </c:numRef>
          </c:xVal>
          <c:yVal>
            <c:numRef>
              <c:f>Sheet1!$E$7:$E$20</c:f>
              <c:numCache/>
            </c:numRef>
          </c:yVal>
          <c:smooth val="0"/>
        </c:ser>
        <c:axId val="63314361"/>
        <c:axId val="32958338"/>
      </c:scatterChart>
      <c:valAx>
        <c:axId val="63314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ln(R)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2958338"/>
        <c:crossesAt val="-5"/>
        <c:crossBetween val="midCat"/>
        <c:dispUnits/>
      </c:valAx>
      <c:valAx>
        <c:axId val="3295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ln(E)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3314361"/>
        <c:crossesAt val="-0.5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48425"/>
          <c:w val="0.2415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25</xdr:row>
      <xdr:rowOff>0</xdr:rowOff>
    </xdr:from>
    <xdr:to>
      <xdr:col>9</xdr:col>
      <xdr:colOff>657225</xdr:colOff>
      <xdr:row>59</xdr:row>
      <xdr:rowOff>85725</xdr:rowOff>
    </xdr:to>
    <xdr:graphicFrame>
      <xdr:nvGraphicFramePr>
        <xdr:cNvPr id="1" name="Chart 49"/>
        <xdr:cNvGraphicFramePr/>
      </xdr:nvGraphicFramePr>
      <xdr:xfrm>
        <a:off x="838200" y="4133850"/>
        <a:ext cx="71913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J23" sqref="J23"/>
    </sheetView>
  </sheetViews>
  <sheetFormatPr defaultColWidth="11.00390625" defaultRowHeight="12.75"/>
  <cols>
    <col min="1" max="9" width="10.75390625" style="1" customWidth="1"/>
  </cols>
  <sheetData>
    <row r="1" spans="1:5" ht="19.5">
      <c r="A1" s="4"/>
      <c r="B1" s="5" t="s">
        <v>13</v>
      </c>
      <c r="C1" s="6"/>
      <c r="D1" s="7"/>
      <c r="E1" s="8"/>
    </row>
    <row r="2" spans="1:8" ht="12.75">
      <c r="A2" s="11" t="s">
        <v>14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8</v>
      </c>
      <c r="G2" s="9" t="s">
        <v>9</v>
      </c>
      <c r="H2" s="9" t="s">
        <v>12</v>
      </c>
    </row>
    <row r="3" spans="1:8" ht="12.75">
      <c r="A3" s="3">
        <v>15</v>
      </c>
      <c r="B3" s="10">
        <f>SUM(D6:D20)/A3</f>
        <v>1.06106067790248</v>
      </c>
      <c r="C3" s="10">
        <f>SUM(E6:E20)/A3</f>
        <v>2.9800176555461535</v>
      </c>
      <c r="D3" s="10">
        <f>SUM(F6:F20)</f>
        <v>10.909221949826769</v>
      </c>
      <c r="E3" s="10">
        <f>SUM(G6:G20)/A3</f>
        <v>0.19079984607628434</v>
      </c>
      <c r="F3" s="10">
        <f>SQRT(SUM(H6:H20)/(A3-2))</f>
        <v>0.18682552226259694</v>
      </c>
      <c r="G3" s="10">
        <f>SUM(I6:I20)</f>
        <v>19.74974412400733</v>
      </c>
      <c r="H3" s="10"/>
    </row>
    <row r="5" spans="1:11" ht="12.75">
      <c r="A5" s="14" t="s">
        <v>15</v>
      </c>
      <c r="B5" s="19" t="s">
        <v>16</v>
      </c>
      <c r="C5" s="3" t="s">
        <v>17</v>
      </c>
      <c r="D5" s="11" t="s">
        <v>11</v>
      </c>
      <c r="E5" s="11" t="s">
        <v>10</v>
      </c>
      <c r="F5" s="10"/>
      <c r="G5" s="10"/>
      <c r="H5" s="10"/>
      <c r="I5" s="10"/>
      <c r="J5" s="10"/>
      <c r="K5" s="18" t="s">
        <v>18</v>
      </c>
    </row>
    <row r="6" spans="1:11" ht="12.75">
      <c r="A6" s="13">
        <v>0.5</v>
      </c>
      <c r="B6" s="20">
        <f>A6/K6</f>
        <v>0.9259259259259258</v>
      </c>
      <c r="C6" s="16">
        <v>0.4</v>
      </c>
      <c r="D6" s="17">
        <f>LN(B6)</f>
        <v>-0.07696104113612844</v>
      </c>
      <c r="E6" s="17">
        <f>LN(C6)</f>
        <v>-0.916290731874155</v>
      </c>
      <c r="F6" s="10">
        <f>(D6-B3)*(E6-C3)</f>
        <v>4.434083568956607</v>
      </c>
      <c r="G6" s="10">
        <f>(D6-B3)^2</f>
        <v>1.2950934330035893</v>
      </c>
      <c r="H6" s="10">
        <f>(E6-(C23+B23*D6))^2</f>
        <v>0.1949635722088598</v>
      </c>
      <c r="I6" s="10">
        <f>D6*D6</f>
        <v>0.005923001852756854</v>
      </c>
      <c r="J6" s="10">
        <f>C23+B23*D6</f>
        <v>-1.3578375269127554</v>
      </c>
      <c r="K6" s="21">
        <v>0.54</v>
      </c>
    </row>
    <row r="7" spans="1:11" ht="12.75">
      <c r="A7" s="15">
        <v>1</v>
      </c>
      <c r="B7" s="20">
        <f aca="true" t="shared" si="0" ref="B7:B20">A7/K7</f>
        <v>1.4705882352941175</v>
      </c>
      <c r="C7" s="16">
        <v>1</v>
      </c>
      <c r="D7" s="17">
        <f aca="true" t="shared" si="1" ref="D7:D20">LN(B7)</f>
        <v>0.38566248081198456</v>
      </c>
      <c r="E7" s="17">
        <f aca="true" t="shared" si="2" ref="E7:E20">LN(C7)</f>
        <v>0</v>
      </c>
      <c r="F7" s="10">
        <f>(D7-B3)*(E7-C3)</f>
        <v>2.0126985518537173</v>
      </c>
      <c r="G7" s="10">
        <f>(D7-B3)^2</f>
        <v>0.4561627246330917</v>
      </c>
      <c r="H7" s="10">
        <f>(E7-(C23+B23*D7))^2</f>
        <v>0.16448544047908065</v>
      </c>
      <c r="I7" s="10">
        <f aca="true" t="shared" si="3" ref="I7:I20">D7*D7</f>
        <v>0.14873554910605435</v>
      </c>
      <c r="J7" s="10">
        <f>C23+B23*D7</f>
        <v>0.40556804666921265</v>
      </c>
      <c r="K7" s="21">
        <v>0.68</v>
      </c>
    </row>
    <row r="8" spans="1:11" ht="12.75">
      <c r="A8" s="15">
        <v>1.5</v>
      </c>
      <c r="B8" s="20">
        <f t="shared" si="0"/>
        <v>1.923076923076923</v>
      </c>
      <c r="C8" s="16">
        <v>3.4</v>
      </c>
      <c r="D8" s="17">
        <f t="shared" si="1"/>
        <v>0.6539264674066639</v>
      </c>
      <c r="E8" s="17">
        <f t="shared" si="2"/>
        <v>1.2237754316221157</v>
      </c>
      <c r="F8" s="10">
        <f>(D8-B3)*(E8-C3)</f>
        <v>0.7150262912767295</v>
      </c>
      <c r="G8" s="10">
        <f>(D8-B3)^2</f>
        <v>0.1657582653560515</v>
      </c>
      <c r="H8" s="10">
        <f>(E8-(C23+B23*D8))^2</f>
        <v>0.04175813653511941</v>
      </c>
      <c r="I8" s="10">
        <f t="shared" si="3"/>
        <v>0.4276198247749587</v>
      </c>
      <c r="J8" s="10">
        <f>C23+B23*D8</f>
        <v>1.4281235085279662</v>
      </c>
      <c r="K8" s="21">
        <v>0.78</v>
      </c>
    </row>
    <row r="9" spans="1:11" ht="12.75">
      <c r="A9" s="15">
        <v>2</v>
      </c>
      <c r="B9" s="20">
        <f t="shared" si="0"/>
        <v>2.272727272727273</v>
      </c>
      <c r="C9" s="16">
        <v>7.3</v>
      </c>
      <c r="D9" s="17">
        <f t="shared" si="1"/>
        <v>0.8209805520698303</v>
      </c>
      <c r="E9" s="17">
        <f t="shared" si="2"/>
        <v>1.9878743481543455</v>
      </c>
      <c r="F9" s="10">
        <f>(D9-B3)*(E9-C3)</f>
        <v>0.23819389008264652</v>
      </c>
      <c r="G9" s="10">
        <f>(D9-B3)^2</f>
        <v>0.05763846681982092</v>
      </c>
      <c r="H9" s="10">
        <f>(E9-(C23+B23*D9))^2</f>
        <v>0.005931725952453217</v>
      </c>
      <c r="I9" s="10">
        <f t="shared" si="3"/>
        <v>0.6740090668768834</v>
      </c>
      <c r="J9" s="10">
        <f>C23+B23*D9</f>
        <v>2.064892047110191</v>
      </c>
      <c r="K9" s="21">
        <v>0.88</v>
      </c>
    </row>
    <row r="10" spans="1:11" ht="12.75">
      <c r="A10" s="15">
        <v>2.5</v>
      </c>
      <c r="B10" s="20">
        <f t="shared" si="0"/>
        <v>2.577319587628866</v>
      </c>
      <c r="C10" s="16">
        <v>12</v>
      </c>
      <c r="D10" s="17">
        <f t="shared" si="1"/>
        <v>0.9467499393588636</v>
      </c>
      <c r="E10" s="17">
        <f t="shared" si="2"/>
        <v>2.4849066497880004</v>
      </c>
      <c r="F10" s="10">
        <f>(D10-B3)*(E10-C3)</f>
        <v>0.0565965047292872</v>
      </c>
      <c r="G10" s="10">
        <f>(D10-B3)^2</f>
        <v>0.013066944946387027</v>
      </c>
      <c r="H10" s="10">
        <f>(E10-(C23+B23*D10))^2</f>
        <v>0.0035268108070099376</v>
      </c>
      <c r="I10" s="10">
        <f t="shared" si="3"/>
        <v>0.896335447676012</v>
      </c>
      <c r="J10" s="10">
        <f>C23+B23*D10</f>
        <v>2.5442936080112495</v>
      </c>
      <c r="K10" s="21">
        <v>0.97</v>
      </c>
    </row>
    <row r="11" spans="1:11" ht="12.75">
      <c r="A11" s="15">
        <v>3</v>
      </c>
      <c r="B11" s="20">
        <f t="shared" si="0"/>
        <v>2.857142857142857</v>
      </c>
      <c r="C11" s="16">
        <v>18.2</v>
      </c>
      <c r="D11" s="17">
        <f t="shared" si="1"/>
        <v>1.0498221244986776</v>
      </c>
      <c r="E11" s="17">
        <f t="shared" si="2"/>
        <v>2.9014215940827497</v>
      </c>
      <c r="F11" s="10">
        <f>(D11-B3)*(E11-C3)</f>
        <v>0.0008833060340850011</v>
      </c>
      <c r="G11" s="10">
        <f>(D11-B3)^2</f>
        <v>0.00012630508261011897</v>
      </c>
      <c r="H11" s="10">
        <f>(E11-(C23+B23*D11))^2</f>
        <v>0.0012785985694442165</v>
      </c>
      <c r="I11" s="10">
        <f t="shared" si="3"/>
        <v>1.102126493086917</v>
      </c>
      <c r="J11" s="10">
        <f>C23+B23*D11</f>
        <v>2.937179090771475</v>
      </c>
      <c r="K11" s="21">
        <v>1.05</v>
      </c>
    </row>
    <row r="12" spans="1:11" ht="12.75">
      <c r="A12" s="15">
        <v>3.5</v>
      </c>
      <c r="B12" s="20">
        <f t="shared" si="0"/>
        <v>3.1249999999999996</v>
      </c>
      <c r="C12" s="16">
        <v>23.9</v>
      </c>
      <c r="D12" s="17">
        <f t="shared" si="1"/>
        <v>1.1394342831883646</v>
      </c>
      <c r="E12" s="17">
        <f t="shared" si="2"/>
        <v>3.173878458937465</v>
      </c>
      <c r="F12" s="10">
        <f>(D12-B3)*(E12-C3)</f>
        <v>0.015193570085395127</v>
      </c>
      <c r="G12" s="10">
        <f>(D12-B3)^2</f>
        <v>0.006142422005507631</v>
      </c>
      <c r="H12" s="10">
        <f>(E12-(C23+B23*D12))^2</f>
        <v>0.010999782556004485</v>
      </c>
      <c r="I12" s="10">
        <f t="shared" si="3"/>
        <v>1.2983104857049823</v>
      </c>
      <c r="J12" s="10">
        <f>C23+B23*D12</f>
        <v>3.2787583071257824</v>
      </c>
      <c r="K12" s="21">
        <v>1.12</v>
      </c>
    </row>
    <row r="13" spans="1:11" ht="12.75">
      <c r="A13" s="15">
        <v>4</v>
      </c>
      <c r="B13" s="20">
        <f t="shared" si="0"/>
        <v>3.3333333333333335</v>
      </c>
      <c r="C13" s="16">
        <v>36</v>
      </c>
      <c r="D13" s="17">
        <f t="shared" si="1"/>
        <v>1.2039728043259361</v>
      </c>
      <c r="E13" s="17">
        <f t="shared" si="2"/>
        <v>3.58351893845611</v>
      </c>
      <c r="F13" s="10">
        <f>(D13-B3)*(E13-C3)</f>
        <v>0.08624765163994562</v>
      </c>
      <c r="G13" s="10">
        <f>(D13-B3)^2</f>
        <v>0.02042387587887389</v>
      </c>
      <c r="H13" s="10">
        <f>(E13-(C23+B23*D13))^2</f>
        <v>0.0034522525688201484</v>
      </c>
      <c r="I13" s="10">
        <f t="shared" si="3"/>
        <v>1.4495505135564588</v>
      </c>
      <c r="J13" s="10">
        <f>C23+B23*D13</f>
        <v>3.5247630658234943</v>
      </c>
      <c r="K13" s="21">
        <v>1.2</v>
      </c>
    </row>
    <row r="14" spans="1:11" ht="12.75">
      <c r="A14" s="15">
        <v>4.5</v>
      </c>
      <c r="B14" s="20">
        <f t="shared" si="0"/>
        <v>3.543307086614173</v>
      </c>
      <c r="C14" s="16">
        <v>46</v>
      </c>
      <c r="D14" s="17">
        <f t="shared" si="1"/>
        <v>1.265060496305774</v>
      </c>
      <c r="E14" s="17">
        <f t="shared" si="2"/>
        <v>3.828641396489095</v>
      </c>
      <c r="F14" s="10">
        <f>(D14-B3)*(E14-C3)</f>
        <v>0.17311908904508413</v>
      </c>
      <c r="G14" s="10">
        <f>(D14-B3)^2</f>
        <v>0.041615925908576955</v>
      </c>
      <c r="H14" s="10">
        <f>(E14-(C23+B23*D14))^2</f>
        <v>0.0050448734705426995</v>
      </c>
      <c r="I14" s="10">
        <f t="shared" si="3"/>
        <v>1.6003780593134116</v>
      </c>
      <c r="J14" s="10">
        <f>C23+B23*D14</f>
        <v>3.757614123765565</v>
      </c>
      <c r="K14" s="21">
        <v>1.27</v>
      </c>
    </row>
    <row r="15" spans="1:11" ht="12.75">
      <c r="A15" s="15">
        <v>5</v>
      </c>
      <c r="B15" s="20">
        <f t="shared" si="0"/>
        <v>3.731343283582089</v>
      </c>
      <c r="C15" s="16">
        <v>57</v>
      </c>
      <c r="D15" s="17">
        <f t="shared" si="1"/>
        <v>1.3167682984712803</v>
      </c>
      <c r="E15" s="17">
        <f t="shared" si="2"/>
        <v>4.04305126783455</v>
      </c>
      <c r="F15" s="10">
        <f>(D15-B3)*(E15-C3)</f>
        <v>0.27182579558292247</v>
      </c>
      <c r="G15" s="10">
        <f>(D15-B3)^2</f>
        <v>0.06538638721695751</v>
      </c>
      <c r="H15" s="10">
        <f>(E15-(C23+B23*D15))^2</f>
        <v>0.007803935900690382</v>
      </c>
      <c r="I15" s="10">
        <f t="shared" si="3"/>
        <v>1.7338787518589507</v>
      </c>
      <c r="J15" s="10">
        <f>C23+B23*D15</f>
        <v>3.954711379331732</v>
      </c>
      <c r="K15" s="21">
        <v>1.34</v>
      </c>
    </row>
    <row r="16" spans="1:11" ht="12.75">
      <c r="A16" s="15">
        <v>5.5</v>
      </c>
      <c r="B16" s="20">
        <f t="shared" si="0"/>
        <v>3.900709219858156</v>
      </c>
      <c r="C16" s="16">
        <v>64.2</v>
      </c>
      <c r="D16" s="17">
        <f t="shared" si="1"/>
        <v>1.3611583878483484</v>
      </c>
      <c r="E16" s="17">
        <f t="shared" si="2"/>
        <v>4.162003210695915</v>
      </c>
      <c r="F16" s="10">
        <f>(D16-B3)*(E16-C3)</f>
        <v>0.3547111582895394</v>
      </c>
      <c r="G16" s="10">
        <f>(D16-B3)^2</f>
        <v>0.09005863551475454</v>
      </c>
      <c r="H16" s="10">
        <f>(E16-(C23+B23*D16))^2</f>
        <v>0.0014506860905228014</v>
      </c>
      <c r="I16" s="10">
        <f t="shared" si="3"/>
        <v>1.8527521568099148</v>
      </c>
      <c r="J16" s="10">
        <f>C23+B23*D16</f>
        <v>4.123915337422092</v>
      </c>
      <c r="K16" s="21">
        <v>1.41</v>
      </c>
    </row>
    <row r="17" spans="1:11" ht="12.75">
      <c r="A17" s="15">
        <v>6</v>
      </c>
      <c r="B17" s="20">
        <f t="shared" si="0"/>
        <v>4.081632653061225</v>
      </c>
      <c r="C17" s="16">
        <v>80</v>
      </c>
      <c r="D17" s="17">
        <f t="shared" si="1"/>
        <v>1.40649706843741</v>
      </c>
      <c r="E17" s="17">
        <f t="shared" si="2"/>
        <v>4.382026634673881</v>
      </c>
      <c r="F17" s="10">
        <f>(D17-B3)*(E17-C3)</f>
        <v>0.4843049212474443</v>
      </c>
      <c r="G17" s="10">
        <f>(D17-B3)^2</f>
        <v>0.1193262999058007</v>
      </c>
      <c r="H17" s="10">
        <f>(E17-(C23+B23*D17))^2</f>
        <v>0.007274647795727793</v>
      </c>
      <c r="I17" s="10">
        <f t="shared" si="3"/>
        <v>1.9782340035230286</v>
      </c>
      <c r="J17" s="10">
        <f>C23+B23*D17</f>
        <v>4.29673508881072</v>
      </c>
      <c r="K17" s="21">
        <v>1.47</v>
      </c>
    </row>
    <row r="18" spans="1:11" ht="12.75">
      <c r="A18" s="15">
        <v>6.5</v>
      </c>
      <c r="B18" s="20">
        <f t="shared" si="0"/>
        <v>4.248366013071895</v>
      </c>
      <c r="C18" s="16">
        <v>92</v>
      </c>
      <c r="D18" s="17">
        <f t="shared" si="1"/>
        <v>1.4465344414972474</v>
      </c>
      <c r="E18" s="17">
        <f t="shared" si="2"/>
        <v>4.5217885770490405</v>
      </c>
      <c r="F18" s="10">
        <f>(D18-B3)*(E18-C3)</f>
        <v>0.5943122397126905</v>
      </c>
      <c r="G18" s="10">
        <f>(D18-B3)^2</f>
        <v>0.1485900224199146</v>
      </c>
      <c r="H18" s="10">
        <f>(E18-(C23+B23*D18))^2</f>
        <v>0.005247698479991459</v>
      </c>
      <c r="I18" s="10">
        <f t="shared" si="3"/>
        <v>2.0924618904377534</v>
      </c>
      <c r="J18" s="10">
        <f>C23+B23*D18</f>
        <v>4.449347577056002</v>
      </c>
      <c r="K18" s="21">
        <v>1.53</v>
      </c>
    </row>
    <row r="19" spans="1:11" ht="12.75">
      <c r="A19" s="15">
        <v>7</v>
      </c>
      <c r="B19" s="20">
        <f t="shared" si="0"/>
        <v>4.40251572327044</v>
      </c>
      <c r="C19" s="16">
        <v>100</v>
      </c>
      <c r="D19" s="17">
        <f t="shared" si="1"/>
        <v>1.482176132823173</v>
      </c>
      <c r="E19" s="17">
        <f t="shared" si="2"/>
        <v>4.605170185988092</v>
      </c>
      <c r="F19" s="10">
        <f>(D19-B3)*(E19-C3)</f>
        <v>0.6843768471725723</v>
      </c>
      <c r="G19" s="10">
        <f>(D19-B3)^2</f>
        <v>0.17733822637306224</v>
      </c>
      <c r="H19" s="10">
        <f>(E19-(C23+B23*D19))^2</f>
        <v>0.00039861575936121416</v>
      </c>
      <c r="I19" s="10">
        <f t="shared" si="3"/>
        <v>2.1968460887106565</v>
      </c>
      <c r="J19" s="10">
        <f>C23+B23*D19</f>
        <v>4.5852048219953865</v>
      </c>
      <c r="K19" s="21">
        <v>1.59</v>
      </c>
    </row>
    <row r="20" spans="1:11" ht="12.75">
      <c r="A20" s="15">
        <v>7.5</v>
      </c>
      <c r="B20" s="20">
        <f t="shared" si="0"/>
        <v>4.545454545454546</v>
      </c>
      <c r="C20" s="16">
        <v>112</v>
      </c>
      <c r="D20" s="17">
        <f t="shared" si="1"/>
        <v>1.5141277326297755</v>
      </c>
      <c r="E20" s="17">
        <f t="shared" si="2"/>
        <v>4.718498871295094</v>
      </c>
      <c r="F20" s="10">
        <f>(D20-B3)*(E20-C3)</f>
        <v>0.7876485641181005</v>
      </c>
      <c r="G20" s="10">
        <f>(D20-B3)^2</f>
        <v>0.20526975607926615</v>
      </c>
      <c r="H20" s="10">
        <f>(E20-(C23+B23*D20))^2</f>
        <v>0.00013230781936905572</v>
      </c>
      <c r="I20" s="10">
        <f t="shared" si="3"/>
        <v>2.292582790718585</v>
      </c>
      <c r="J20" s="10">
        <f>C23+B23*D20</f>
        <v>4.706996357684189</v>
      </c>
      <c r="K20" s="21">
        <v>1.65</v>
      </c>
    </row>
    <row r="21" spans="1:2" ht="12.75">
      <c r="A21" s="12"/>
      <c r="B21" s="22" t="s">
        <v>12</v>
      </c>
    </row>
    <row r="22" spans="2:5" ht="12.75">
      <c r="B22" s="3" t="s">
        <v>4</v>
      </c>
      <c r="C22" s="3" t="s">
        <v>6</v>
      </c>
      <c r="D22" s="3" t="s">
        <v>5</v>
      </c>
      <c r="E22" s="3" t="s">
        <v>7</v>
      </c>
    </row>
    <row r="23" spans="2:5" ht="12.75">
      <c r="B23" s="3">
        <f>(D3/E3)/A3</f>
        <v>3.8117507863764617</v>
      </c>
      <c r="C23" s="2">
        <f>C3-B23*B3</f>
        <v>-1.0644812178417666</v>
      </c>
      <c r="D23" s="2">
        <f>F3/SQRT(E3*A3)</f>
        <v>0.11043368533307239</v>
      </c>
      <c r="E23" s="2">
        <f>D23*SQRT(G3/A3)</f>
        <v>0.1267175222952891</v>
      </c>
    </row>
    <row r="24" ht="12.75">
      <c r="B24"/>
    </row>
    <row r="25" ht="12.75">
      <c r="B25"/>
    </row>
    <row r="26" ht="12.75">
      <c r="B26"/>
    </row>
    <row r="27" ht="12.75">
      <c r="B27"/>
    </row>
    <row r="28" ht="12.75">
      <c r="B28"/>
    </row>
    <row r="29" ht="12.75">
      <c r="B29"/>
    </row>
    <row r="30" ht="12.75">
      <c r="B30"/>
    </row>
    <row r="31" ht="12.75">
      <c r="B31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Lucien Cremaldi</dc:creator>
  <cp:keywords/>
  <dc:description/>
  <cp:lastModifiedBy>Lucien Cremaldi</cp:lastModifiedBy>
  <dcterms:created xsi:type="dcterms:W3CDTF">2007-01-11T03:52:41Z</dcterms:created>
  <dcterms:modified xsi:type="dcterms:W3CDTF">2019-02-20T22:11:25Z</dcterms:modified>
  <cp:category/>
  <cp:version/>
  <cp:contentType/>
  <cp:contentStatus/>
</cp:coreProperties>
</file>