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500" windowWidth="21600" windowHeight="172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<sst xmlns="http://schemas.openxmlformats.org/spreadsheetml/2006/main" count="21" uniqueCount="20">
  <si>
    <t>Angle</t>
  </si>
  <si>
    <t>E+</t>
  </si>
  <si>
    <t>E-</t>
  </si>
  <si>
    <t>dTheta</t>
  </si>
  <si>
    <t>dE</t>
  </si>
  <si>
    <t>dN/dE</t>
  </si>
  <si>
    <t>err(N)</t>
  </si>
  <si>
    <t>err(dN/dE)</t>
  </si>
  <si>
    <t>dTheta/dE</t>
  </si>
  <si>
    <t>dN=N-NB</t>
  </si>
  <si>
    <t>Background</t>
  </si>
  <si>
    <t>Signal</t>
  </si>
  <si>
    <t>Determination of Q</t>
  </si>
  <si>
    <t>N/10min</t>
  </si>
  <si>
    <t>NB/10min</t>
  </si>
  <si>
    <t>E(MeV)</t>
  </si>
  <si>
    <t>(N-B)/err(N-b)</t>
  </si>
  <si>
    <t>err(N=B=sqrt(N+B)</t>
  </si>
  <si>
    <t>Q = (0.85+- 0.13 ) MeV</t>
  </si>
  <si>
    <t>When  N-B &gt; 4 Err(N-B)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</si>
</sst>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2"/>
      <name val="Verdana"/>
      <family val="0"/>
    </font>
    <font>
      <b/>
      <sz val="19.5"/>
      <name val="Verdana"/>
      <family val="0"/>
    </font>
    <font>
      <sz val="12"/>
      <name val="Verdana"/>
      <family val="0"/>
    </font>
    <font>
      <sz val="19.5"/>
      <name val="Verdana"/>
      <family val="0"/>
    </font>
    <font>
      <b/>
      <i/>
      <sz val="12"/>
      <name val="Verdana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Verdana"/>
                <a:ea typeface="Verdana"/>
                <a:cs typeface="Verdana"/>
              </a:rPr>
              <a:t>Tl204 Beta Spectrum</a:t>
            </a:r>
          </a:p>
        </c:rich>
      </c:tx>
      <c:layout>
        <c:manualLayout>
          <c:xMode val="factor"/>
          <c:yMode val="factor"/>
          <c:x val="-0.00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335"/>
          <c:w val="0.8105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y"/>
            <c:errBarType val="both"/>
            <c:errValType val="cust"/>
            <c:plus>
              <c:numRef>
                <c:f>Sheet1!$M$3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Sheet1!$M:$M</c:f>
                <c:numCache>
                  <c:ptCount val="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53.19774431308154</c:v>
                  </c:pt>
                  <c:pt idx="4">
                    <c:v>48.155996511338024</c:v>
                  </c:pt>
                  <c:pt idx="5">
                    <c:v>35.805027579936315</c:v>
                  </c:pt>
                  <c:pt idx="6">
                    <c:v>22.315913604421397</c:v>
                  </c:pt>
                  <c:pt idx="7">
                    <c:v>16.401219466856727</c:v>
                  </c:pt>
                  <c:pt idx="8">
                    <c:v>14.966629547095765</c:v>
                  </c:pt>
                </c:numCache>
              </c:numRef>
            </c:minus>
            <c:noEndCap val="0"/>
          </c:errBars>
          <c:xVal>
            <c:numRef>
              <c:f>Sheet1!$B$4:$B$12</c:f>
              <c:numCache/>
            </c:numRef>
          </c:xVal>
          <c:yVal>
            <c:numRef>
              <c:f>Sheet1!$K$4:$K$12</c:f>
              <c:numCache/>
            </c:numRef>
          </c:yVal>
          <c:smooth val="0"/>
        </c:ser>
        <c:axId val="11825158"/>
        <c:axId val="39317559"/>
      </c:scatterChart>
      <c:valAx>
        <c:axId val="118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Verdana"/>
                    <a:ea typeface="Verdana"/>
                    <a:cs typeface="Verdana"/>
                  </a:rPr>
                  <a:t>Energy (MeV)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Verdana"/>
                <a:ea typeface="Verdana"/>
                <a:cs typeface="Verdana"/>
              </a:defRPr>
            </a:pPr>
          </a:p>
        </c:txPr>
        <c:crossAx val="39317559"/>
        <c:crossesAt val="0.01"/>
        <c:crossBetween val="midCat"/>
        <c:dispUnits/>
      </c:valAx>
      <c:valAx>
        <c:axId val="393175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Verdana"/>
                    <a:ea typeface="Verdana"/>
                    <a:cs typeface="Verdana"/>
                  </a:rPr>
                  <a:t>dN/dE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Verdana"/>
                <a:ea typeface="Verdana"/>
                <a:cs typeface="Verdana"/>
              </a:defRPr>
            </a:pPr>
          </a:p>
        </c:txPr>
        <c:crossAx val="1182515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9525</xdr:rowOff>
    </xdr:from>
    <xdr:to>
      <xdr:col>8</xdr:col>
      <xdr:colOff>571500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76225" y="2838450"/>
        <a:ext cx="69627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B1">
      <selection activeCell="M29" sqref="M29"/>
    </sheetView>
  </sheetViews>
  <sheetFormatPr defaultColWidth="11.00390625" defaultRowHeight="12.75"/>
  <cols>
    <col min="1" max="1" width="10.75390625" style="1" customWidth="1"/>
    <col min="2" max="2" width="12.00390625" style="4" bestFit="1" customWidth="1"/>
    <col min="3" max="7" width="10.75390625" style="4" customWidth="1"/>
    <col min="11" max="13" width="10.75390625" style="4" customWidth="1"/>
  </cols>
  <sheetData>
    <row r="2" spans="8:9" ht="12.75">
      <c r="H2" s="2" t="s">
        <v>11</v>
      </c>
      <c r="I2" s="2" t="s">
        <v>10</v>
      </c>
    </row>
    <row r="3" spans="1:13" ht="12.75">
      <c r="A3" s="2" t="s">
        <v>0</v>
      </c>
      <c r="B3" s="2" t="s">
        <v>15</v>
      </c>
      <c r="C3" s="4" t="s">
        <v>1</v>
      </c>
      <c r="D3" s="4" t="s">
        <v>2</v>
      </c>
      <c r="E3" s="3" t="s">
        <v>4</v>
      </c>
      <c r="F3" s="3" t="s">
        <v>3</v>
      </c>
      <c r="G3" s="3" t="s">
        <v>8</v>
      </c>
      <c r="H3" s="5" t="s">
        <v>13</v>
      </c>
      <c r="I3" s="7" t="s">
        <v>14</v>
      </c>
      <c r="J3" s="2" t="s">
        <v>9</v>
      </c>
      <c r="K3" s="3" t="s">
        <v>5</v>
      </c>
      <c r="L3" s="3" t="s">
        <v>6</v>
      </c>
      <c r="M3" s="3" t="s">
        <v>7</v>
      </c>
    </row>
    <row r="4" spans="1:13" ht="12.75">
      <c r="A4" s="1">
        <v>90</v>
      </c>
      <c r="B4" s="4">
        <f>0.511*(SQRT((1.15/TAN(((A4)/2)*3.14159/180))^2+1)-1)</f>
        <v>0.2677518467856579</v>
      </c>
      <c r="C4" s="4">
        <f aca="true" t="shared" si="0" ref="C4:C13">0.511*(SQRT((1.15/TAN(((A4+2.5)/2)*3.14159/180))^2+1)-1)</f>
        <v>0.248991559527425</v>
      </c>
      <c r="D4" s="4">
        <f aca="true" t="shared" si="1" ref="D4:D13">0.511*(SQRT((1.15/TAN(((A4-2.5)/2)*3.14159/180))^2+1)-1)</f>
        <v>0.28772079636740416</v>
      </c>
      <c r="E4" s="4">
        <f aca="true" t="shared" si="2" ref="E4:E13">D4-C4</f>
        <v>0.03872923683997917</v>
      </c>
      <c r="F4" s="4">
        <f>5*3.31459/180</f>
        <v>0.09207194444444444</v>
      </c>
      <c r="G4" s="4">
        <f>F4/E4</f>
        <v>2.377324005243527</v>
      </c>
      <c r="H4" s="6">
        <v>2830</v>
      </c>
      <c r="I4" s="8">
        <v>180</v>
      </c>
      <c r="J4" s="1">
        <f>H4-I4</f>
        <v>2650</v>
      </c>
      <c r="K4" s="4">
        <f aca="true" t="shared" si="3" ref="K4:K13">J4*G4</f>
        <v>6299.908613895347</v>
      </c>
      <c r="L4" s="4">
        <f>SQRT(H4+I4)</f>
        <v>54.86346689738081</v>
      </c>
      <c r="M4" s="4">
        <f>SQRT(I4+J4)</f>
        <v>53.19774431308154</v>
      </c>
    </row>
    <row r="5" spans="1:13" ht="12.75">
      <c r="A5" s="1">
        <v>80</v>
      </c>
      <c r="B5" s="4">
        <f aca="true" t="shared" si="4" ref="B5:B13">0.511*(SQRT((1.15/TAN(((A5)/2)*3.14159/180))^2+1)-1)</f>
        <v>0.3559428380554841</v>
      </c>
      <c r="C5" s="4">
        <f t="shared" si="0"/>
        <v>0.3316967922201173</v>
      </c>
      <c r="D5" s="4">
        <f t="shared" si="1"/>
        <v>0.3818797785878816</v>
      </c>
      <c r="E5" s="4">
        <f t="shared" si="2"/>
        <v>0.050182986367764304</v>
      </c>
      <c r="F5" s="4">
        <f aca="true" t="shared" si="5" ref="F5:F13">5*3.31459/180</f>
        <v>0.09207194444444444</v>
      </c>
      <c r="G5" s="4">
        <f aca="true" t="shared" si="6" ref="G5:G13">F5/E5</f>
        <v>1.8347242981854117</v>
      </c>
      <c r="H5" s="6">
        <v>2319</v>
      </c>
      <c r="I5" s="8">
        <v>180</v>
      </c>
      <c r="J5" s="1">
        <f aca="true" t="shared" si="7" ref="J5:J13">H5-I5</f>
        <v>2139</v>
      </c>
      <c r="K5" s="4">
        <f t="shared" si="3"/>
        <v>3924.4752738185957</v>
      </c>
      <c r="L5" s="4">
        <f aca="true" t="shared" si="8" ref="L5:L13">SQRT(H5+I5)</f>
        <v>49.98999899979995</v>
      </c>
      <c r="M5" s="4">
        <f aca="true" t="shared" si="9" ref="M5:M13">SQRT(I5+J5)</f>
        <v>48.155996511338024</v>
      </c>
    </row>
    <row r="6" spans="1:13" ht="12.75">
      <c r="A6" s="1">
        <v>70</v>
      </c>
      <c r="B6" s="4">
        <f t="shared" si="4"/>
        <v>0.47158082806504303</v>
      </c>
      <c r="C6" s="4">
        <f t="shared" si="0"/>
        <v>0.43949992643188396</v>
      </c>
      <c r="D6" s="4">
        <f t="shared" si="1"/>
        <v>0.5061570177445488</v>
      </c>
      <c r="E6" s="4">
        <f t="shared" si="2"/>
        <v>0.06665709131266484</v>
      </c>
      <c r="F6" s="4">
        <f t="shared" si="5"/>
        <v>0.09207194444444444</v>
      </c>
      <c r="G6" s="4">
        <f t="shared" si="6"/>
        <v>1.381277559990842</v>
      </c>
      <c r="H6" s="6">
        <v>1282</v>
      </c>
      <c r="I6" s="8">
        <v>180</v>
      </c>
      <c r="J6" s="1">
        <f t="shared" si="7"/>
        <v>1102</v>
      </c>
      <c r="K6" s="4">
        <f t="shared" si="3"/>
        <v>1522.167871109908</v>
      </c>
      <c r="L6" s="4">
        <f t="shared" si="8"/>
        <v>38.23610858861032</v>
      </c>
      <c r="M6" s="4">
        <f t="shared" si="9"/>
        <v>35.805027579936315</v>
      </c>
    </row>
    <row r="7" spans="1:13" ht="12.75">
      <c r="A7" s="1">
        <v>60</v>
      </c>
      <c r="B7" s="4">
        <f t="shared" si="4"/>
        <v>0.62791206147382</v>
      </c>
      <c r="C7" s="4">
        <f t="shared" si="0"/>
        <v>0.5839679796624179</v>
      </c>
      <c r="D7" s="4">
        <f t="shared" si="1"/>
        <v>0.6757914148154247</v>
      </c>
      <c r="E7" s="4">
        <f t="shared" si="2"/>
        <v>0.09182343515300684</v>
      </c>
      <c r="F7" s="4">
        <f t="shared" si="5"/>
        <v>0.09207194444444444</v>
      </c>
      <c r="G7" s="4">
        <f t="shared" si="6"/>
        <v>1.0027063819930446</v>
      </c>
      <c r="H7" s="6">
        <v>498</v>
      </c>
      <c r="I7" s="8">
        <v>180</v>
      </c>
      <c r="J7" s="1">
        <f t="shared" si="7"/>
        <v>318</v>
      </c>
      <c r="K7" s="4">
        <f t="shared" si="3"/>
        <v>318.8606294737882</v>
      </c>
      <c r="L7" s="4">
        <f t="shared" si="8"/>
        <v>26.038433132583073</v>
      </c>
      <c r="M7" s="4">
        <f t="shared" si="9"/>
        <v>22.315913604421397</v>
      </c>
    </row>
    <row r="8" spans="1:13" ht="12.75">
      <c r="A8" s="1">
        <v>50</v>
      </c>
      <c r="B8" s="10">
        <f t="shared" si="4"/>
        <v>0.8488813271521476</v>
      </c>
      <c r="C8" s="4">
        <f t="shared" si="0"/>
        <v>0.7855804588780421</v>
      </c>
      <c r="D8" s="4">
        <f t="shared" si="1"/>
        <v>0.9189585224400214</v>
      </c>
      <c r="E8" s="10">
        <f t="shared" si="2"/>
        <v>0.13337806356197934</v>
      </c>
      <c r="F8" s="4">
        <f t="shared" si="5"/>
        <v>0.09207194444444444</v>
      </c>
      <c r="G8" s="4">
        <f t="shared" si="6"/>
        <v>0.6903080010729021</v>
      </c>
      <c r="H8" s="6">
        <v>269</v>
      </c>
      <c r="I8" s="8">
        <v>180</v>
      </c>
      <c r="J8" s="1">
        <f t="shared" si="7"/>
        <v>89</v>
      </c>
      <c r="K8" s="4">
        <f t="shared" si="3"/>
        <v>61.43741209548829</v>
      </c>
      <c r="L8" s="4">
        <f t="shared" si="8"/>
        <v>21.18962010041709</v>
      </c>
      <c r="M8" s="4">
        <f t="shared" si="9"/>
        <v>16.401219466856727</v>
      </c>
    </row>
    <row r="9" spans="1:13" ht="12.75">
      <c r="A9" s="1">
        <v>40</v>
      </c>
      <c r="B9" s="4">
        <f t="shared" si="4"/>
        <v>1.1824916509152954</v>
      </c>
      <c r="C9" s="4">
        <f t="shared" si="0"/>
        <v>1.0842014692531095</v>
      </c>
      <c r="D9" s="4">
        <f t="shared" si="1"/>
        <v>1.2940055717207428</v>
      </c>
      <c r="E9" s="4">
        <f t="shared" si="2"/>
        <v>0.20980410246763337</v>
      </c>
      <c r="F9" s="4">
        <f t="shared" si="5"/>
        <v>0.09207194444444444</v>
      </c>
      <c r="G9" s="4">
        <f t="shared" si="6"/>
        <v>0.43884720728303417</v>
      </c>
      <c r="H9" s="6">
        <v>224</v>
      </c>
      <c r="I9" s="8">
        <v>180</v>
      </c>
      <c r="J9" s="1">
        <f t="shared" si="7"/>
        <v>44</v>
      </c>
      <c r="K9" s="4">
        <f t="shared" si="3"/>
        <v>19.309277120453505</v>
      </c>
      <c r="L9" s="4">
        <f t="shared" si="8"/>
        <v>20.09975124224178</v>
      </c>
      <c r="M9" s="4">
        <f t="shared" si="9"/>
        <v>14.966629547095765</v>
      </c>
    </row>
    <row r="10" spans="1:13" ht="12.75">
      <c r="A10" s="1">
        <v>30</v>
      </c>
      <c r="B10" s="4">
        <f t="shared" si="4"/>
        <v>1.740886112650348</v>
      </c>
      <c r="C10" s="4">
        <f t="shared" si="0"/>
        <v>1.5688874654766962</v>
      </c>
      <c r="D10" s="4">
        <f t="shared" si="1"/>
        <v>1.9442931929245657</v>
      </c>
      <c r="E10" s="4">
        <f t="shared" si="2"/>
        <v>0.3754057274478695</v>
      </c>
      <c r="F10" s="4">
        <f t="shared" si="5"/>
        <v>0.09207194444444444</v>
      </c>
      <c r="G10" s="4">
        <f t="shared" si="6"/>
        <v>0.2452598288001079</v>
      </c>
      <c r="H10" s="6">
        <v>190</v>
      </c>
      <c r="I10" s="8">
        <v>180</v>
      </c>
      <c r="J10" s="1">
        <f t="shared" si="7"/>
        <v>10</v>
      </c>
      <c r="K10" s="4">
        <f t="shared" si="3"/>
        <v>2.452598288001079</v>
      </c>
      <c r="L10" s="4">
        <f t="shared" si="8"/>
        <v>19.235384061671343</v>
      </c>
      <c r="M10" s="4">
        <f t="shared" si="9"/>
        <v>13.784048752090222</v>
      </c>
    </row>
    <row r="11" spans="1:13" ht="12.75">
      <c r="A11" s="1">
        <v>20</v>
      </c>
      <c r="B11" s="4">
        <f t="shared" si="4"/>
        <v>2.860679276924565</v>
      </c>
      <c r="C11" s="4">
        <f t="shared" si="0"/>
        <v>2.487186029698312</v>
      </c>
      <c r="D11" s="4">
        <f t="shared" si="1"/>
        <v>3.341070659779589</v>
      </c>
      <c r="E11" s="4">
        <f t="shared" si="2"/>
        <v>0.8538846300812768</v>
      </c>
      <c r="F11" s="4">
        <f t="shared" si="5"/>
        <v>0.09207194444444444</v>
      </c>
      <c r="G11" s="4">
        <f t="shared" si="6"/>
        <v>0.10782714807231113</v>
      </c>
      <c r="H11" s="6">
        <v>194</v>
      </c>
      <c r="I11" s="8">
        <v>180</v>
      </c>
      <c r="J11" s="1">
        <f t="shared" si="7"/>
        <v>14</v>
      </c>
      <c r="K11" s="4">
        <f t="shared" si="3"/>
        <v>1.5095800730123559</v>
      </c>
      <c r="L11" s="4">
        <f t="shared" si="8"/>
        <v>19.339079605813716</v>
      </c>
      <c r="M11" s="4">
        <f t="shared" si="9"/>
        <v>13.92838827718412</v>
      </c>
    </row>
    <row r="12" spans="1:13" ht="12.75">
      <c r="A12" s="1">
        <v>10</v>
      </c>
      <c r="B12" s="4">
        <f t="shared" si="4"/>
        <v>6.225285576501924</v>
      </c>
      <c r="C12" s="4">
        <f t="shared" si="0"/>
        <v>4.879075475232043</v>
      </c>
      <c r="D12" s="4">
        <f t="shared" si="1"/>
        <v>8.46936424818558</v>
      </c>
      <c r="E12" s="4">
        <f t="shared" si="2"/>
        <v>3.590288772953536</v>
      </c>
      <c r="F12" s="4">
        <f t="shared" si="5"/>
        <v>0.09207194444444444</v>
      </c>
      <c r="G12" s="4">
        <f t="shared" si="6"/>
        <v>0.025644718368629117</v>
      </c>
      <c r="H12" s="9">
        <v>181</v>
      </c>
      <c r="I12" s="8">
        <v>180</v>
      </c>
      <c r="J12" s="1">
        <f t="shared" si="7"/>
        <v>1</v>
      </c>
      <c r="K12" s="4">
        <f t="shared" si="3"/>
        <v>0.025644718368629117</v>
      </c>
      <c r="L12" s="4">
        <f t="shared" si="8"/>
        <v>19</v>
      </c>
      <c r="M12" s="4">
        <f t="shared" si="9"/>
        <v>13.45362404707371</v>
      </c>
    </row>
    <row r="13" spans="1:13" ht="12.75">
      <c r="A13"/>
      <c r="B13"/>
      <c r="C13"/>
      <c r="D13"/>
      <c r="E13"/>
      <c r="F13"/>
      <c r="G13"/>
      <c r="K13"/>
      <c r="L13"/>
      <c r="M13"/>
    </row>
    <row r="15" spans="10:11" ht="15.75">
      <c r="J15" s="21"/>
      <c r="K15" s="12"/>
    </row>
    <row r="16" spans="10:11" ht="12.75">
      <c r="J16" s="13"/>
      <c r="K16" s="12"/>
    </row>
    <row r="17" spans="10:11" ht="15.75">
      <c r="J17" s="20" t="s">
        <v>12</v>
      </c>
      <c r="K17" s="14"/>
    </row>
    <row r="18" spans="10:11" ht="12.75">
      <c r="J18" s="16" t="s">
        <v>15</v>
      </c>
      <c r="K18" s="15" t="s">
        <v>16</v>
      </c>
    </row>
    <row r="19" spans="10:11" ht="12.75">
      <c r="J19" s="14">
        <f>B4</f>
        <v>0.2677518467856579</v>
      </c>
      <c r="K19" s="14">
        <f>(H4-I4)/SQRT(H4+I4)</f>
        <v>48.30172334819241</v>
      </c>
    </row>
    <row r="20" spans="10:11" ht="12.75">
      <c r="J20" s="14">
        <f aca="true" t="shared" si="10" ref="J20:J30">B5</f>
        <v>0.3559428380554841</v>
      </c>
      <c r="K20" s="14">
        <f aca="true" t="shared" si="11" ref="K20:K26">(H5-I5)/SQRT(H5+I5)</f>
        <v>42.7885585676559</v>
      </c>
    </row>
    <row r="21" spans="10:11" ht="12.75">
      <c r="J21" s="14">
        <f t="shared" si="10"/>
        <v>0.47158082806504303</v>
      </c>
      <c r="K21" s="14">
        <f t="shared" si="11"/>
        <v>28.820924531223376</v>
      </c>
    </row>
    <row r="22" spans="10:11" ht="12.75">
      <c r="J22" s="14">
        <f t="shared" si="10"/>
        <v>0.62791206147382</v>
      </c>
      <c r="K22" s="14">
        <f t="shared" si="11"/>
        <v>12.21271642501684</v>
      </c>
    </row>
    <row r="23" spans="10:12" ht="12.75">
      <c r="J23" s="10">
        <f t="shared" si="10"/>
        <v>0.8488813271521476</v>
      </c>
      <c r="K23" s="10">
        <f t="shared" si="11"/>
        <v>4.200169685828778</v>
      </c>
      <c r="L23" s="12"/>
    </row>
    <row r="24" spans="10:11" ht="12.75">
      <c r="J24" s="14">
        <f t="shared" si="10"/>
        <v>1.1824916509152954</v>
      </c>
      <c r="K24" s="14">
        <f t="shared" si="11"/>
        <v>2.1890818184619762</v>
      </c>
    </row>
    <row r="25" spans="10:11" ht="12.75">
      <c r="J25" s="14">
        <f t="shared" si="10"/>
        <v>1.740886112650348</v>
      </c>
      <c r="K25" s="14">
        <f t="shared" si="11"/>
        <v>0.5198752449100363</v>
      </c>
    </row>
    <row r="26" spans="10:11" ht="12.75">
      <c r="J26" s="14">
        <f t="shared" si="10"/>
        <v>2.860679276924565</v>
      </c>
      <c r="K26" s="14">
        <f t="shared" si="11"/>
        <v>0.7239227659930269</v>
      </c>
    </row>
    <row r="27" ht="12.75">
      <c r="J27" s="11"/>
    </row>
    <row r="28" ht="12.75">
      <c r="J28" s="11"/>
    </row>
    <row r="29" ht="15.75">
      <c r="J29" s="18"/>
    </row>
    <row r="30" ht="15.75">
      <c r="J30" s="18" t="s">
        <v>19</v>
      </c>
    </row>
    <row r="31" ht="15.75">
      <c r="J31" s="19" t="s">
        <v>17</v>
      </c>
    </row>
    <row r="33" ht="15.75">
      <c r="J33" s="17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